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說明" sheetId="1" state="visible" r:id="rId3"/>
    <sheet name="設定" sheetId="2" state="visible" r:id="rId4"/>
    <sheet name="會計科目表" sheetId="3" state="visible" r:id="rId5"/>
    <sheet name="憑證錄入" sheetId="4" state="visible" r:id="rId6"/>
    <sheet name="憑證索引" sheetId="5" state="visible" r:id="rId7"/>
    <sheet name="憑證查閱" sheetId="6" state="visible" r:id="rId8"/>
    <sheet name="分類賬" sheetId="7" state="visible" r:id="rId9"/>
    <sheet name="試算表" sheetId="8" state="visible" r:id="rId10"/>
    <sheet name="損益表" sheetId="9" state="visible" r:id="rId11"/>
    <sheet name="資產負債表" sheetId="10" state="visible" r:id="rId12"/>
  </sheets>
  <definedNames>
    <definedName function="false" hidden="false" localSheetId="6" name="_xlnm.Print_Area" vbProcedure="false">分類賬!$A$1:$H$409</definedName>
    <definedName function="false" hidden="false" localSheetId="5" name="_xlnm.Print_Area" vbProcedure="false">憑證查閱!$A$1:$F$25</definedName>
    <definedName function="false" hidden="false" localSheetId="3" name="_xlnm.Print_Titles" vbProcedure="false">憑證錄入!$5:$5</definedName>
    <definedName function="false" hidden="false" localSheetId="7" name="_xlnm.Print_Titles" vbProcedure="false">試算表!$6:$6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<sst xmlns="http://schemas.openxmlformats.org/spreadsheetml/2006/main" count="351" uniqueCount="204">
  <si>
    <t xml:space="preserve">會計記賬系統　使用說明</t>
  </si>
  <si>
    <t xml:space="preserve">以複式記賬（借／貸）為基礎：憑證錄入 → 憑證索引／憑證查閱 → 分類賬 → 試算表 → 損益表／資產負債表，全部自動連動。</t>
  </si>
  <si>
    <r>
      <rPr>
        <b val="true"/>
        <sz val="10"/>
        <color rgb="FF1F3864"/>
        <rFont val="Noto Sans CJK SC"/>
        <family val="2"/>
      </rPr>
      <t xml:space="preserve">第 </t>
    </r>
    <r>
      <rPr>
        <b val="true"/>
        <sz val="10"/>
        <color rgb="FF1F3864"/>
        <rFont val="Microsoft JhengHei"/>
        <family val="0"/>
        <charset val="1"/>
      </rPr>
      <t xml:space="preserve">1 </t>
    </r>
    <r>
      <rPr>
        <b val="true"/>
        <sz val="10"/>
        <color rgb="FF1F3864"/>
        <rFont val="Noto Sans CJK SC"/>
        <family val="2"/>
      </rPr>
      <t xml:space="preserve">步　設定</t>
    </r>
  </si>
  <si>
    <t xml:space="preserve">於「設定」填寫公司名稱、貨幣、報告期（開始／結束日期）及憑證附件資料夾。</t>
  </si>
  <si>
    <r>
      <rPr>
        <b val="true"/>
        <sz val="10"/>
        <color rgb="FF1F3864"/>
        <rFont val="Noto Sans CJK SC"/>
        <family val="2"/>
      </rPr>
      <t xml:space="preserve">第 </t>
    </r>
    <r>
      <rPr>
        <b val="true"/>
        <sz val="10"/>
        <color rgb="FF1F3864"/>
        <rFont val="Microsoft JhengHei"/>
        <family val="0"/>
        <charset val="1"/>
      </rPr>
      <t xml:space="preserve">2 </t>
    </r>
    <r>
      <rPr>
        <b val="true"/>
        <sz val="10"/>
        <color rgb="FF1F3864"/>
        <rFont val="Noto Sans CJK SC"/>
        <family val="2"/>
      </rPr>
      <t xml:space="preserve">步　會計科目表</t>
    </r>
  </si>
  <si>
    <t xml:space="preserve">按實際需要增減科目（已預設香港中小企常用科目）；每個科目須指定「類別」及「報表分類」，報表才會歸類正確。新公司如有開賬結餘，填入「期初借方／貸方」，兩邊總數須相等。</t>
  </si>
  <si>
    <r>
      <rPr>
        <b val="true"/>
        <sz val="10"/>
        <color rgb="FF1F3864"/>
        <rFont val="Noto Sans CJK SC"/>
        <family val="2"/>
      </rPr>
      <t xml:space="preserve">第 </t>
    </r>
    <r>
      <rPr>
        <b val="true"/>
        <sz val="10"/>
        <color rgb="FF1F3864"/>
        <rFont val="Microsoft JhengHei"/>
        <family val="0"/>
        <charset val="1"/>
      </rPr>
      <t xml:space="preserve">3 </t>
    </r>
    <r>
      <rPr>
        <b val="true"/>
        <sz val="10"/>
        <color rgb="FF1F3864"/>
        <rFont val="Noto Sans CJK SC"/>
        <family val="2"/>
      </rPr>
      <t xml:space="preserve">步　憑證錄入</t>
    </r>
  </si>
  <si>
    <t xml:space="preserve">每張憑證按分錄逐行輸入：憑證編號、日期、類別、摘要、科目編號、借方或貸方。同一憑證編號的借方合計必須等於貸方合計，「檢查」欄會即時提示。</t>
  </si>
  <si>
    <r>
      <rPr>
        <b val="true"/>
        <sz val="10"/>
        <color rgb="FF1F3864"/>
        <rFont val="Noto Sans CJK SC"/>
        <family val="2"/>
      </rPr>
      <t xml:space="preserve">第 </t>
    </r>
    <r>
      <rPr>
        <b val="true"/>
        <sz val="10"/>
        <color rgb="FF1F3864"/>
        <rFont val="Microsoft JhengHei"/>
        <family val="0"/>
        <charset val="1"/>
      </rPr>
      <t xml:space="preserve">4 </t>
    </r>
    <r>
      <rPr>
        <b val="true"/>
        <sz val="10"/>
        <color rgb="FF1F3864"/>
        <rFont val="Noto Sans CJK SC"/>
        <family val="2"/>
      </rPr>
      <t xml:space="preserve">步　連結憑證附件</t>
    </r>
  </si>
  <si>
    <r>
      <rPr>
        <sz val="10"/>
        <color rgb="FF000000"/>
        <rFont val="Noto Sans CJK SC"/>
        <family val="2"/>
      </rPr>
      <t xml:space="preserve">在該憑證第一行的「附件檔名／網址」填入掃描檔檔名（如 </t>
    </r>
    <r>
      <rPr>
        <sz val="10"/>
        <color rgb="FF000000"/>
        <rFont val="Microsoft JhengHei"/>
        <family val="0"/>
        <charset val="1"/>
      </rPr>
      <t xml:space="preserve">V-0001.pdf</t>
    </r>
    <r>
      <rPr>
        <sz val="10"/>
        <color rgb="FF000000"/>
        <rFont val="Noto Sans CJK SC"/>
        <family val="2"/>
      </rPr>
      <t xml:space="preserve">），系統會與「設定」的資料夾組合成連結，按「開啟」即可打開原始憑證；亦可直接貼上網址（</t>
    </r>
    <r>
      <rPr>
        <sz val="10"/>
        <color rgb="FF000000"/>
        <rFont val="Microsoft JhengHei"/>
        <family val="0"/>
        <charset val="1"/>
      </rPr>
      <t xml:space="preserve">http </t>
    </r>
    <r>
      <rPr>
        <sz val="10"/>
        <color rgb="FF000000"/>
        <rFont val="Noto Sans CJK SC"/>
        <family val="2"/>
      </rPr>
      <t xml:space="preserve">開頭，如雲端硬碟連結）。</t>
    </r>
  </si>
  <si>
    <r>
      <rPr>
        <b val="true"/>
        <sz val="10"/>
        <color rgb="FF1F3864"/>
        <rFont val="Noto Sans CJK SC"/>
        <family val="2"/>
      </rPr>
      <t xml:space="preserve">第 </t>
    </r>
    <r>
      <rPr>
        <b val="true"/>
        <sz val="10"/>
        <color rgb="FF1F3864"/>
        <rFont val="Microsoft JhengHei"/>
        <family val="0"/>
        <charset val="1"/>
      </rPr>
      <t xml:space="preserve">5 </t>
    </r>
    <r>
      <rPr>
        <b val="true"/>
        <sz val="10"/>
        <color rgb="FF1F3864"/>
        <rFont val="Noto Sans CJK SC"/>
        <family val="2"/>
      </rPr>
      <t xml:space="preserve">步　查閱與核對</t>
    </r>
  </si>
  <si>
    <t xml:space="preserve">「憑證索引」自動列出所有憑證及借貸／附件狀況；「憑證查閱」輸入憑證編號即顯示標準記賬憑證格式，可直接列印並簽署；「分類賬」選擇科目即顯示明細及餘額。</t>
  </si>
  <si>
    <r>
      <rPr>
        <b val="true"/>
        <sz val="10"/>
        <color rgb="FF1F3864"/>
        <rFont val="Noto Sans CJK SC"/>
        <family val="2"/>
      </rPr>
      <t xml:space="preserve">第 </t>
    </r>
    <r>
      <rPr>
        <b val="true"/>
        <sz val="10"/>
        <color rgb="FF1F3864"/>
        <rFont val="Microsoft JhengHei"/>
        <family val="0"/>
        <charset val="1"/>
      </rPr>
      <t xml:space="preserve">6 </t>
    </r>
    <r>
      <rPr>
        <b val="true"/>
        <sz val="10"/>
        <color rgb="FF1F3864"/>
        <rFont val="Noto Sans CJK SC"/>
        <family val="2"/>
      </rPr>
      <t xml:space="preserve">步　報表</t>
    </r>
  </si>
  <si>
    <t xml:space="preserve">「試算表」、「損益表」、「資產負債表」全自動計算，無須輸入。期間由「設定」的報告期決定；資產負債表為截至報告期結束日。</t>
  </si>
  <si>
    <t xml:space="preserve">顏色說明</t>
  </si>
  <si>
    <t xml:space="preserve">藍字＋淺黃底</t>
  </si>
  <si>
    <t xml:space="preserve">需要你輸入的資料格</t>
  </si>
  <si>
    <t xml:space="preserve">黑字</t>
  </si>
  <si>
    <t xml:space="preserve">公式計算結果，請勿覆蓋</t>
  </si>
  <si>
    <t xml:space="preserve">綠字</t>
  </si>
  <si>
    <t xml:space="preserve">由其他工作表直接帶出的資料（如科目名稱）</t>
  </si>
  <si>
    <t xml:space="preserve">藍色底線「開啟」</t>
  </si>
  <si>
    <t xml:space="preserve">憑證附件連結</t>
  </si>
  <si>
    <t xml:space="preserve">注意事項及假設</t>
  </si>
  <si>
    <t xml:space="preserve">•</t>
  </si>
  <si>
    <r>
      <rPr>
        <sz val="10"/>
        <color rgb="FF000000"/>
        <rFont val="Noto Sans CJK SC"/>
        <family val="2"/>
      </rPr>
      <t xml:space="preserve">「憑證錄入」第 </t>
    </r>
    <r>
      <rPr>
        <sz val="10"/>
        <color rgb="FF000000"/>
        <rFont val="Microsoft JhengHei"/>
        <family val="0"/>
        <charset val="1"/>
      </rPr>
      <t xml:space="preserve">6–11 </t>
    </r>
    <r>
      <rPr>
        <sz val="10"/>
        <color rgb="FF000000"/>
        <rFont val="Noto Sans CJK SC"/>
        <family val="2"/>
      </rPr>
      <t xml:space="preserve">行為範例（</t>
    </r>
    <r>
      <rPr>
        <sz val="10"/>
        <color rgb="FF000000"/>
        <rFont val="Microsoft JhengHei"/>
        <family val="0"/>
        <charset val="1"/>
      </rPr>
      <t xml:space="preserve">3 </t>
    </r>
    <r>
      <rPr>
        <sz val="10"/>
        <color rgb="FF000000"/>
        <rFont val="Noto Sans CJK SC"/>
        <family val="2"/>
      </rPr>
      <t xml:space="preserve">張憑證），開始使用前請清除 </t>
    </r>
    <r>
      <rPr>
        <sz val="10"/>
        <color rgb="FF000000"/>
        <rFont val="Microsoft JhengHei"/>
        <family val="0"/>
        <charset val="1"/>
      </rPr>
      <t xml:space="preserve">A–D</t>
    </r>
    <r>
      <rPr>
        <sz val="10"/>
        <color rgb="FF000000"/>
        <rFont val="Noto Sans CJK SC"/>
        <family val="2"/>
      </rPr>
      <t xml:space="preserve">、</t>
    </r>
    <r>
      <rPr>
        <sz val="10"/>
        <color rgb="FF000000"/>
        <rFont val="Microsoft JhengHei"/>
        <family val="0"/>
        <charset val="1"/>
      </rPr>
      <t xml:space="preserve">G–I </t>
    </r>
    <r>
      <rPr>
        <sz val="10"/>
        <color rgb="FF000000"/>
        <rFont val="Noto Sans CJK SC"/>
        <family val="2"/>
      </rPr>
      <t xml:space="preserve">欄的範例資料；不要刪除其他公式欄。</t>
    </r>
  </si>
  <si>
    <r>
      <rPr>
        <sz val="10"/>
        <color rgb="FF000000"/>
        <rFont val="Noto Sans CJK SC"/>
        <family val="2"/>
      </rPr>
      <t xml:space="preserve">容量：憑證錄入 </t>
    </r>
    <r>
      <rPr>
        <sz val="10"/>
        <color rgb="FF000000"/>
        <rFont val="Microsoft JhengHei"/>
        <family val="0"/>
        <charset val="1"/>
      </rPr>
      <t xml:space="preserve">500 </t>
    </r>
    <r>
      <rPr>
        <sz val="10"/>
        <color rgb="FF000000"/>
        <rFont val="Noto Sans CJK SC"/>
        <family val="2"/>
      </rPr>
      <t xml:space="preserve">行、會計科目 </t>
    </r>
    <r>
      <rPr>
        <sz val="10"/>
        <color rgb="FF000000"/>
        <rFont val="Microsoft JhengHei"/>
        <family val="0"/>
        <charset val="1"/>
      </rPr>
      <t xml:space="preserve">100 </t>
    </r>
    <r>
      <rPr>
        <sz val="10"/>
        <color rgb="FF000000"/>
        <rFont val="Noto Sans CJK SC"/>
        <family val="2"/>
      </rPr>
      <t xml:space="preserve">個、憑證索引 </t>
    </r>
    <r>
      <rPr>
        <sz val="10"/>
        <color rgb="FF000000"/>
        <rFont val="Microsoft JhengHei"/>
        <family val="0"/>
        <charset val="1"/>
      </rPr>
      <t xml:space="preserve">300 </t>
    </r>
    <r>
      <rPr>
        <sz val="10"/>
        <color rgb="FF000000"/>
        <rFont val="Noto Sans CJK SC"/>
        <family val="2"/>
      </rPr>
      <t xml:space="preserve">張、憑證查閱每張最多 </t>
    </r>
    <r>
      <rPr>
        <sz val="10"/>
        <color rgb="FF000000"/>
        <rFont val="Microsoft JhengHei"/>
        <family val="0"/>
        <charset val="1"/>
      </rPr>
      <t xml:space="preserve">12 </t>
    </r>
    <r>
      <rPr>
        <sz val="10"/>
        <color rgb="FF000000"/>
        <rFont val="Noto Sans CJK SC"/>
        <family val="2"/>
      </rPr>
      <t xml:space="preserve">行、分類賬每個科目最多 </t>
    </r>
    <r>
      <rPr>
        <sz val="10"/>
        <color rgb="FF000000"/>
        <rFont val="Microsoft JhengHei"/>
        <family val="0"/>
        <charset val="1"/>
      </rPr>
      <t xml:space="preserve">400 </t>
    </r>
    <r>
      <rPr>
        <sz val="10"/>
        <color rgb="FF000000"/>
        <rFont val="Noto Sans CJK SC"/>
        <family val="2"/>
      </rPr>
      <t xml:space="preserve">筆。</t>
    </r>
  </si>
  <si>
    <t xml:space="preserve">預設科目表及報表分類為香港中小企常用示範，請按公司會計政策及核數師建議調整。</t>
  </si>
  <si>
    <t xml:space="preserve">本系統不會自動計算折舊、利得稅或應計項目，須以轉賬憑證自行入賬；報表僅供內部管理，法定賬目請由專業會計師審核。</t>
  </si>
  <si>
    <r>
      <rPr>
        <sz val="10"/>
        <color rgb="FF000000"/>
        <rFont val="Noto Sans CJK SC"/>
        <family val="2"/>
      </rPr>
      <t xml:space="preserve">資產負債表的「本期累計溢利」</t>
    </r>
    <r>
      <rPr>
        <sz val="10"/>
        <color rgb="FF000000"/>
        <rFont val="Microsoft JhengHei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期初至報告期結束日所有收入及費用科目的淨額；如已作年結，請以轉賬憑證結轉至「保留溢利」。</t>
    </r>
  </si>
  <si>
    <r>
      <rPr>
        <sz val="10"/>
        <color rgb="FF000000"/>
        <rFont val="Noto Sans CJK SC"/>
        <family val="2"/>
      </rPr>
      <t xml:space="preserve">隱藏的 </t>
    </r>
    <r>
      <rPr>
        <sz val="10"/>
        <color rgb="FF000000"/>
        <rFont val="Microsoft JhengHei"/>
        <family val="0"/>
        <charset val="1"/>
      </rPr>
      <t xml:space="preserve">L–P </t>
    </r>
    <r>
      <rPr>
        <sz val="10"/>
        <color rgb="FF000000"/>
        <rFont val="Noto Sans CJK SC"/>
        <family val="2"/>
      </rPr>
      <t xml:space="preserve">欄（憑證錄入）為輔助公式，用作連結各工作表，請勿修改或刪除。</t>
    </r>
  </si>
  <si>
    <t xml:space="preserve">設定</t>
  </si>
  <si>
    <t xml:space="preserve">公司名稱</t>
  </si>
  <si>
    <t xml:space="preserve">示範有限公司</t>
  </si>
  <si>
    <t xml:space="preserve">科目類別</t>
  </si>
  <si>
    <t xml:space="preserve">報表分類</t>
  </si>
  <si>
    <t xml:space="preserve">憑證類別</t>
  </si>
  <si>
    <t xml:space="preserve">貨幣</t>
  </si>
  <si>
    <t xml:space="preserve">HK$</t>
  </si>
  <si>
    <t xml:space="preserve">資產</t>
  </si>
  <si>
    <t xml:space="preserve">流動資產</t>
  </si>
  <si>
    <t xml:space="preserve">收款憑證</t>
  </si>
  <si>
    <t xml:space="preserve">報告期開始日</t>
  </si>
  <si>
    <t xml:space="preserve">負債</t>
  </si>
  <si>
    <t xml:space="preserve">非流動資產</t>
  </si>
  <si>
    <t xml:space="preserve">付款憑證</t>
  </si>
  <si>
    <t xml:space="preserve">報告期結束日</t>
  </si>
  <si>
    <t xml:space="preserve">權益</t>
  </si>
  <si>
    <t xml:space="preserve">流動負債</t>
  </si>
  <si>
    <t xml:space="preserve">轉賬憑證</t>
  </si>
  <si>
    <t xml:space="preserve">憑證附件資料夾</t>
  </si>
  <si>
    <r>
      <rPr>
        <sz val="10"/>
        <color rgb="FF0000FF"/>
        <rFont val="Noto Sans CJK SC"/>
        <family val="2"/>
      </rPr>
      <t xml:space="preserve">憑證</t>
    </r>
    <r>
      <rPr>
        <sz val="10"/>
        <color rgb="FF0000FF"/>
        <rFont val="Microsoft JhengHei"/>
        <family val="0"/>
        <charset val="1"/>
      </rPr>
      <t xml:space="preserve">\</t>
    </r>
  </si>
  <si>
    <t xml:space="preserve">收入</t>
  </si>
  <si>
    <t xml:space="preserve">非流動負債</t>
  </si>
  <si>
    <t xml:space="preserve">費用</t>
  </si>
  <si>
    <t xml:space="preserve">營業收入</t>
  </si>
  <si>
    <t xml:space="preserve">其他收入</t>
  </si>
  <si>
    <t xml:space="preserve">銷售成本</t>
  </si>
  <si>
    <t xml:space="preserve">銷售及分銷費用</t>
  </si>
  <si>
    <t xml:space="preserve">行政費用</t>
  </si>
  <si>
    <t xml:space="preserve">財務費用</t>
  </si>
  <si>
    <t xml:space="preserve">稅項</t>
  </si>
  <si>
    <t xml:space="preserve">（下拉選單清單，請勿刪除）</t>
  </si>
  <si>
    <t xml:space="preserve">說明：報告期決定試算表及損益表的統計期間；資產負債表為截至結束日。</t>
  </si>
  <si>
    <r>
      <rPr>
        <i val="true"/>
        <sz val="10"/>
        <color rgb="FF808080"/>
        <rFont val="Noto Sans CJK SC"/>
        <family val="2"/>
      </rPr>
      <t xml:space="preserve">附件資料夾可填相對路徑（相對於本檔案所在位置，如 憑證</t>
    </r>
    <r>
      <rPr>
        <i val="true"/>
        <sz val="10"/>
        <color rgb="FF808080"/>
        <rFont val="Microsoft JhengHei"/>
        <family val="0"/>
        <charset val="1"/>
      </rPr>
      <t xml:space="preserve">\</t>
    </r>
    <r>
      <rPr>
        <i val="true"/>
        <sz val="10"/>
        <color rgb="FF808080"/>
        <rFont val="Noto Sans CJK SC"/>
        <family val="2"/>
      </rPr>
      <t xml:space="preserve">）、完整路徑（如 </t>
    </r>
    <r>
      <rPr>
        <i val="true"/>
        <sz val="10"/>
        <color rgb="FF808080"/>
        <rFont val="Microsoft JhengHei"/>
        <family val="0"/>
        <charset val="1"/>
      </rPr>
      <t xml:space="preserve">D:\</t>
    </r>
    <r>
      <rPr>
        <i val="true"/>
        <sz val="10"/>
        <color rgb="FF808080"/>
        <rFont val="Noto Sans CJK SC"/>
        <family val="2"/>
      </rPr>
      <t xml:space="preserve">會計憑證</t>
    </r>
    <r>
      <rPr>
        <i val="true"/>
        <sz val="10"/>
        <color rgb="FF808080"/>
        <rFont val="Microsoft JhengHei"/>
        <family val="0"/>
        <charset val="1"/>
      </rPr>
      <t xml:space="preserve">\2026\</t>
    </r>
    <r>
      <rPr>
        <i val="true"/>
        <sz val="10"/>
        <color rgb="FF808080"/>
        <rFont val="Noto Sans CJK SC"/>
        <family val="2"/>
      </rPr>
      <t xml:space="preserve">）或留空。</t>
    </r>
    <r>
      <rPr>
        <i val="true"/>
        <sz val="10"/>
        <color rgb="FF808080"/>
        <rFont val="Microsoft JhengHei"/>
        <family val="0"/>
        <charset val="1"/>
      </rPr>
      <t xml:space="preserve">Mac </t>
    </r>
    <r>
      <rPr>
        <i val="true"/>
        <sz val="10"/>
        <color rgb="FF808080"/>
        <rFont val="Noto Sans CJK SC"/>
        <family val="2"/>
      </rPr>
      <t xml:space="preserve">請用 </t>
    </r>
    <r>
      <rPr>
        <i val="true"/>
        <sz val="10"/>
        <color rgb="FF808080"/>
        <rFont val="Microsoft JhengHei"/>
        <family val="0"/>
        <charset val="1"/>
      </rPr>
      <t xml:space="preserve">/ </t>
    </r>
    <r>
      <rPr>
        <i val="true"/>
        <sz val="10"/>
        <color rgb="FF808080"/>
        <rFont val="Noto Sans CJK SC"/>
        <family val="2"/>
      </rPr>
      <t xml:space="preserve">分隔。</t>
    </r>
  </si>
  <si>
    <t xml:space="preserve">會計科目表</t>
  </si>
  <si>
    <t xml:space="preserve">可自行新增科目（在空白行輸入）。科目編號須為數字且不可重複；期初餘額按科目正常方向填在借方或貸方。</t>
  </si>
  <si>
    <t xml:space="preserve">科目編號</t>
  </si>
  <si>
    <t xml:space="preserve">科目名稱</t>
  </si>
  <si>
    <t xml:space="preserve">類別</t>
  </si>
  <si>
    <t xml:space="preserve">期初借方</t>
  </si>
  <si>
    <t xml:space="preserve">期初貸方</t>
  </si>
  <si>
    <t xml:space="preserve">備註</t>
  </si>
  <si>
    <t xml:space="preserve">檢查</t>
  </si>
  <si>
    <t xml:space="preserve">庫存現金</t>
  </si>
  <si>
    <t xml:space="preserve">銀行存款－活期</t>
  </si>
  <si>
    <t xml:space="preserve">銀行存款－儲蓄</t>
  </si>
  <si>
    <t xml:space="preserve">應收賬款</t>
  </si>
  <si>
    <t xml:space="preserve">其他應收款</t>
  </si>
  <si>
    <t xml:space="preserve">預付款項及按金</t>
  </si>
  <si>
    <t xml:space="preserve">存貨</t>
  </si>
  <si>
    <t xml:space="preserve">固定資產－電腦及設備</t>
  </si>
  <si>
    <t xml:space="preserve">固定資產－傢俬及裝修</t>
  </si>
  <si>
    <t xml:space="preserve">累計折舊</t>
  </si>
  <si>
    <t xml:space="preserve">應付賬款</t>
  </si>
  <si>
    <t xml:space="preserve">其他應付款及應計費用</t>
  </si>
  <si>
    <t xml:space="preserve">預收賬款</t>
  </si>
  <si>
    <t xml:space="preserve">應付強積金</t>
  </si>
  <si>
    <t xml:space="preserve">應付利得稅</t>
  </si>
  <si>
    <t xml:space="preserve">銀行貸款（長期）</t>
  </si>
  <si>
    <t xml:space="preserve">股東貸款</t>
  </si>
  <si>
    <t xml:space="preserve">股本</t>
  </si>
  <si>
    <t xml:space="preserve">保留溢利</t>
  </si>
  <si>
    <t xml:space="preserve">銷售收入</t>
  </si>
  <si>
    <t xml:space="preserve">服務收入</t>
  </si>
  <si>
    <t xml:space="preserve">利息收入</t>
  </si>
  <si>
    <t xml:space="preserve">銷售成本／進貨</t>
  </si>
  <si>
    <t xml:space="preserve">進貨運費及入口費用</t>
  </si>
  <si>
    <t xml:space="preserve">廣告及推廣費</t>
  </si>
  <si>
    <t xml:space="preserve">運輸及送貨費</t>
  </si>
  <si>
    <t xml:space="preserve">薪金及工資</t>
  </si>
  <si>
    <t xml:space="preserve">強積金供款</t>
  </si>
  <si>
    <t xml:space="preserve">租金及差餉</t>
  </si>
  <si>
    <t xml:space="preserve">水電煤費</t>
  </si>
  <si>
    <t xml:space="preserve">電話及網絡費</t>
  </si>
  <si>
    <t xml:space="preserve">辦公室用品及文具</t>
  </si>
  <si>
    <t xml:space="preserve">專業服務費（核數／會計）</t>
  </si>
  <si>
    <t xml:space="preserve">保險費</t>
  </si>
  <si>
    <t xml:space="preserve">差旅及交通費</t>
  </si>
  <si>
    <t xml:space="preserve">應酬及招待費</t>
  </si>
  <si>
    <t xml:space="preserve">維修及保養</t>
  </si>
  <si>
    <t xml:space="preserve">折舊</t>
  </si>
  <si>
    <t xml:space="preserve">雜項支出</t>
  </si>
  <si>
    <t xml:space="preserve">銀行手續費</t>
  </si>
  <si>
    <t xml:space="preserve">利息支出</t>
  </si>
  <si>
    <t xml:space="preserve">利得稅</t>
  </si>
  <si>
    <t xml:space="preserve">期初合計</t>
  </si>
  <si>
    <t xml:space="preserve">憑證錄入（日記賬）</t>
  </si>
  <si>
    <t xml:space="preserve">每張憑證可有多行分錄，同一憑證編號的借方合計須等於貸方合計；每行都要填日期及科目。附件檔名／網址只需填在該憑證第一行。</t>
  </si>
  <si>
    <r>
      <rPr>
        <i val="true"/>
        <sz val="10"/>
        <color rgb="FFC00000"/>
        <rFont val="Microsoft JhengHei"/>
        <family val="0"/>
        <charset val="1"/>
      </rPr>
      <t xml:space="preserve">6–11 </t>
    </r>
    <r>
      <rPr>
        <i val="true"/>
        <sz val="10"/>
        <color rgb="FFC00000"/>
        <rFont val="Noto Sans CJK SC"/>
        <family val="2"/>
      </rPr>
      <t xml:space="preserve">行為範例，開始使用前請清除 </t>
    </r>
    <r>
      <rPr>
        <i val="true"/>
        <sz val="10"/>
        <color rgb="FFC00000"/>
        <rFont val="Microsoft JhengHei"/>
        <family val="0"/>
        <charset val="1"/>
      </rPr>
      <t xml:space="preserve">A–D</t>
    </r>
    <r>
      <rPr>
        <i val="true"/>
        <sz val="10"/>
        <color rgb="FFC00000"/>
        <rFont val="Noto Sans CJK SC"/>
        <family val="2"/>
      </rPr>
      <t xml:space="preserve">、</t>
    </r>
    <r>
      <rPr>
        <i val="true"/>
        <sz val="10"/>
        <color rgb="FFC00000"/>
        <rFont val="Microsoft JhengHei"/>
        <family val="0"/>
        <charset val="1"/>
      </rPr>
      <t xml:space="preserve">G–I </t>
    </r>
    <r>
      <rPr>
        <i val="true"/>
        <sz val="10"/>
        <color rgb="FFC00000"/>
        <rFont val="Noto Sans CJK SC"/>
        <family val="2"/>
      </rPr>
      <t xml:space="preserve">欄的資料（保留其他公式欄）。</t>
    </r>
  </si>
  <si>
    <t xml:space="preserve">憑證編號</t>
  </si>
  <si>
    <t xml:space="preserve">日期</t>
  </si>
  <si>
    <t xml:space="preserve">摘要</t>
  </si>
  <si>
    <t xml:space="preserve">借方</t>
  </si>
  <si>
    <t xml:space="preserve">貸方</t>
  </si>
  <si>
    <t xml:space="preserve">附件檔名／網址</t>
  </si>
  <si>
    <t xml:space="preserve">開啟附件</t>
  </si>
  <si>
    <t xml:space="preserve">憑證行序</t>
  </si>
  <si>
    <t xml:space="preserve">憑證鍵</t>
  </si>
  <si>
    <t xml:space="preserve">科目行序</t>
  </si>
  <si>
    <t xml:space="preserve">科目鍵</t>
  </si>
  <si>
    <t xml:space="preserve">憑證序</t>
  </si>
  <si>
    <t xml:space="preserve">V-0001</t>
  </si>
  <si>
    <t xml:space="preserve">股東注資</t>
  </si>
  <si>
    <t xml:space="preserve">V-0001.pdf</t>
  </si>
  <si>
    <t xml:space="preserve">V-0002</t>
  </si>
  <si>
    <t xml:space="preserve">銷售貨品予客戶</t>
  </si>
  <si>
    <t xml:space="preserve">V-0003</t>
  </si>
  <si>
    <t xml:space="preserve">支付一月份辦公室租金</t>
  </si>
  <si>
    <t xml:space="preserve">憑證索引（憑證登記冊）</t>
  </si>
  <si>
    <t xml:space="preserve">自動由「憑證錄入」生成，無須輸入。</t>
  </si>
  <si>
    <t xml:space="preserve">憑證總數</t>
  </si>
  <si>
    <t xml:space="preserve">借貸不平</t>
  </si>
  <si>
    <t xml:space="preserve">未附附件</t>
  </si>
  <si>
    <t xml:space="preserve">序</t>
  </si>
  <si>
    <t xml:space="preserve">分錄行數</t>
  </si>
  <si>
    <t xml:space="preserve">借方合計</t>
  </si>
  <si>
    <t xml:space="preserve">貸方合計</t>
  </si>
  <si>
    <t xml:space="preserve">開啟</t>
  </si>
  <si>
    <t xml:space="preserve">記　賬　憑　證</t>
  </si>
  <si>
    <t xml:space="preserve">輔助</t>
  </si>
  <si>
    <t xml:space="preserve">原始憑證</t>
  </si>
  <si>
    <r>
      <rPr>
        <i val="true"/>
        <sz val="10"/>
        <color rgb="FF808080"/>
        <rFont val="Noto Sans CJK SC"/>
        <family val="2"/>
      </rPr>
      <t xml:space="preserve">在 </t>
    </r>
    <r>
      <rPr>
        <i val="true"/>
        <sz val="10"/>
        <color rgb="FF808080"/>
        <rFont val="Microsoft JhengHei"/>
        <family val="0"/>
        <charset val="1"/>
      </rPr>
      <t xml:space="preserve">B4 </t>
    </r>
    <r>
      <rPr>
        <i val="true"/>
        <sz val="10"/>
        <color rgb="FF808080"/>
        <rFont val="Noto Sans CJK SC"/>
        <family val="2"/>
      </rPr>
      <t xml:space="preserve">輸入或選擇憑證編號即可查閱。</t>
    </r>
  </si>
  <si>
    <t xml:space="preserve">輔助：匹配行</t>
  </si>
  <si>
    <t xml:space="preserve">合計</t>
  </si>
  <si>
    <t xml:space="preserve">制單人</t>
  </si>
  <si>
    <t xml:space="preserve">覆核人</t>
  </si>
  <si>
    <t xml:space="preserve">批准</t>
  </si>
  <si>
    <t xml:space="preserve">分類賬（明細賬）</t>
  </si>
  <si>
    <t xml:space="preserve">期末餘額</t>
  </si>
  <si>
    <r>
      <rPr>
        <i val="true"/>
        <sz val="10"/>
        <color rgb="FF808080"/>
        <rFont val="Noto Sans CJK SC"/>
        <family val="2"/>
      </rPr>
      <t xml:space="preserve">在 </t>
    </r>
    <r>
      <rPr>
        <i val="true"/>
        <sz val="10"/>
        <color rgb="FF808080"/>
        <rFont val="Microsoft JhengHei"/>
        <family val="0"/>
        <charset val="1"/>
      </rPr>
      <t xml:space="preserve">B4 </t>
    </r>
    <r>
      <rPr>
        <i val="true"/>
        <sz val="10"/>
        <color rgb="FF808080"/>
        <rFont val="Noto Sans CJK SC"/>
        <family val="2"/>
      </rPr>
      <t xml:space="preserve">輸入或選擇科目編號；顯示該科目所有已錄入分錄（不受報告期限制），期初餘額取自會計科目表。</t>
    </r>
  </si>
  <si>
    <t xml:space="preserve">餘額方向</t>
  </si>
  <si>
    <t xml:space="preserve">餘額</t>
  </si>
  <si>
    <t xml:space="preserve">匹配行</t>
  </si>
  <si>
    <t xml:space="preserve">帶符號餘額</t>
  </si>
  <si>
    <t xml:space="preserve">期初餘額</t>
  </si>
  <si>
    <t xml:space="preserve">試算平衡</t>
  </si>
  <si>
    <t xml:space="preserve">科目不存在</t>
  </si>
  <si>
    <r>
      <rPr>
        <b val="true"/>
        <sz val="10"/>
        <color rgb="FFFFFFFF"/>
        <rFont val="Noto Sans CJK SC"/>
        <family val="2"/>
      </rPr>
      <t xml:space="preserve">期初餘額
</t>
    </r>
    <r>
      <rPr>
        <b val="true"/>
        <sz val="10"/>
        <color rgb="FFFFFFFF"/>
        <rFont val="Microsoft Jheng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借</t>
    </r>
    <r>
      <rPr>
        <b val="true"/>
        <sz val="10"/>
        <color rgb="FFFFFFFF"/>
        <rFont val="Microsoft JhengHei"/>
        <family val="0"/>
        <charset val="1"/>
      </rPr>
      <t xml:space="preserve">+/</t>
    </r>
    <r>
      <rPr>
        <b val="true"/>
        <sz val="10"/>
        <color rgb="FFFFFFFF"/>
        <rFont val="Noto Sans CJK SC"/>
        <family val="2"/>
      </rPr>
      <t xml:space="preserve">貸</t>
    </r>
    <r>
      <rPr>
        <b val="true"/>
        <sz val="10"/>
        <color rgb="FFFFFFFF"/>
        <rFont val="Microsoft JhengHei"/>
        <family val="0"/>
        <charset val="1"/>
      </rPr>
      <t xml:space="preserve">-)</t>
    </r>
  </si>
  <si>
    <t xml:space="preserve">本期借方</t>
  </si>
  <si>
    <t xml:space="preserve">本期貸方</t>
  </si>
  <si>
    <r>
      <rPr>
        <b val="true"/>
        <sz val="10"/>
        <color rgb="FFFFFFFF"/>
        <rFont val="Noto Sans CJK SC"/>
        <family val="2"/>
      </rPr>
      <t xml:space="preserve">期末餘額
</t>
    </r>
    <r>
      <rPr>
        <b val="true"/>
        <sz val="10"/>
        <color rgb="FFFFFFFF"/>
        <rFont val="Microsoft Jheng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借</t>
    </r>
    <r>
      <rPr>
        <b val="true"/>
        <sz val="10"/>
        <color rgb="FFFFFFFF"/>
        <rFont val="Microsoft JhengHei"/>
        <family val="0"/>
        <charset val="1"/>
      </rPr>
      <t xml:space="preserve">+/</t>
    </r>
    <r>
      <rPr>
        <b val="true"/>
        <sz val="10"/>
        <color rgb="FFFFFFFF"/>
        <rFont val="Noto Sans CJK SC"/>
        <family val="2"/>
      </rPr>
      <t xml:space="preserve">貸</t>
    </r>
    <r>
      <rPr>
        <b val="true"/>
        <sz val="10"/>
        <color rgb="FFFFFFFF"/>
        <rFont val="Microsoft JhengHei"/>
        <family val="0"/>
        <charset val="1"/>
      </rPr>
      <t xml:space="preserve">-)</t>
    </r>
  </si>
  <si>
    <t xml:space="preserve">期末借方</t>
  </si>
  <si>
    <t xml:space="preserve">期末貸方</t>
  </si>
  <si>
    <r>
      <rPr>
        <b val="true"/>
        <sz val="10"/>
        <color rgb="FFFFFFFF"/>
        <rFont val="Noto Sans CJK SC"/>
        <family val="2"/>
      </rPr>
      <t xml:space="preserve">本期淨發生額
</t>
    </r>
    <r>
      <rPr>
        <b val="true"/>
        <sz val="10"/>
        <color rgb="FFFFFFFF"/>
        <rFont val="Microsoft Jheng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借</t>
    </r>
    <r>
      <rPr>
        <b val="true"/>
        <sz val="10"/>
        <color rgb="FFFFFFFF"/>
        <rFont val="Microsoft JhengHei"/>
        <family val="0"/>
        <charset val="1"/>
      </rPr>
      <t xml:space="preserve">-</t>
    </r>
    <r>
      <rPr>
        <b val="true"/>
        <sz val="10"/>
        <color rgb="FFFFFFFF"/>
        <rFont val="Noto Sans CJK SC"/>
        <family val="2"/>
      </rPr>
      <t xml:space="preserve">貸</t>
    </r>
    <r>
      <rPr>
        <b val="true"/>
        <sz val="10"/>
        <color rgb="FFFFFFFF"/>
        <rFont val="Microsoft JhengHei"/>
        <family val="0"/>
        <charset val="1"/>
      </rPr>
      <t xml:space="preserve">)</t>
    </r>
  </si>
  <si>
    <t xml:space="preserve">損益表</t>
  </si>
  <si>
    <t xml:space="preserve">項目</t>
  </si>
  <si>
    <t xml:space="preserve">本期金額</t>
  </si>
  <si>
    <r>
      <rPr>
        <b val="true"/>
        <sz val="10"/>
        <color rgb="FFFFFFFF"/>
        <rFont val="Noto Sans CJK SC"/>
        <family val="2"/>
      </rPr>
      <t xml:space="preserve">佔營業收入 </t>
    </r>
    <r>
      <rPr>
        <b val="true"/>
        <sz val="10"/>
        <color rgb="FFFFFFFF"/>
        <rFont val="Microsoft JhengHei"/>
        <family val="0"/>
        <charset val="1"/>
      </rPr>
      <t xml:space="preserve">%</t>
    </r>
  </si>
  <si>
    <t xml:space="preserve">減：銷售成本</t>
  </si>
  <si>
    <t xml:space="preserve">毛利</t>
  </si>
  <si>
    <t xml:space="preserve">加：其他收入</t>
  </si>
  <si>
    <t xml:space="preserve">減：銷售及分銷費用</t>
  </si>
  <si>
    <t xml:space="preserve">減：行政費用</t>
  </si>
  <si>
    <t xml:space="preserve">減：財務費用</t>
  </si>
  <si>
    <r>
      <rPr>
        <b val="true"/>
        <sz val="10"/>
        <color rgb="FF000000"/>
        <rFont val="Noto Sans CJK SC"/>
        <family val="2"/>
      </rPr>
      <t xml:space="preserve">除稅前溢利／</t>
    </r>
    <r>
      <rPr>
        <b val="true"/>
        <sz val="10"/>
        <color rgb="FF000000"/>
        <rFont val="Microsoft JhengHei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虧損</t>
    </r>
    <r>
      <rPr>
        <b val="true"/>
        <sz val="10"/>
        <color rgb="FF000000"/>
        <rFont val="Microsoft JhengHei"/>
        <family val="0"/>
        <charset val="1"/>
      </rPr>
      <t xml:space="preserve">)</t>
    </r>
  </si>
  <si>
    <t xml:space="preserve">減：利得稅</t>
  </si>
  <si>
    <r>
      <rPr>
        <b val="true"/>
        <sz val="10"/>
        <color rgb="FF000000"/>
        <rFont val="Noto Sans CJK SC"/>
        <family val="2"/>
      </rPr>
      <t xml:space="preserve">本期溢利／</t>
    </r>
    <r>
      <rPr>
        <b val="true"/>
        <sz val="10"/>
        <color rgb="FF000000"/>
        <rFont val="Microsoft JhengHei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虧損</t>
    </r>
    <r>
      <rPr>
        <b val="true"/>
        <sz val="10"/>
        <color rgb="FF000000"/>
        <rFont val="Microsoft JhengHei"/>
        <family val="0"/>
        <charset val="1"/>
      </rPr>
      <t xml:space="preserve">)</t>
    </r>
  </si>
  <si>
    <t xml:space="preserve">與試算表核對</t>
  </si>
  <si>
    <t xml:space="preserve">成本及費用以括號負數顯示；統計期間內的收入／費用發生額，不含報告期開始日之前的分錄。</t>
  </si>
  <si>
    <t xml:space="preserve">資產負債表</t>
  </si>
  <si>
    <t xml:space="preserve">金額</t>
  </si>
  <si>
    <t xml:space="preserve">　流動資產</t>
  </si>
  <si>
    <t xml:space="preserve">　非流動資產（已扣累計折舊）</t>
  </si>
  <si>
    <t xml:space="preserve">總資產</t>
  </si>
  <si>
    <t xml:space="preserve">　流動負債</t>
  </si>
  <si>
    <t xml:space="preserve">　非流動負債</t>
  </si>
  <si>
    <t xml:space="preserve">總負債</t>
  </si>
  <si>
    <t xml:space="preserve">　股本及其他權益</t>
  </si>
  <si>
    <r>
      <rPr>
        <sz val="10"/>
        <color rgb="FF000000"/>
        <rFont val="Noto Sans CJK SC"/>
        <family val="2"/>
      </rPr>
      <t xml:space="preserve">　本期累計溢利／</t>
    </r>
    <r>
      <rPr>
        <sz val="10"/>
        <color rgb="FF000000"/>
        <rFont val="Microsoft JhengHei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虧損</t>
    </r>
    <r>
      <rPr>
        <sz val="10"/>
        <color rgb="FF000000"/>
        <rFont val="Microsoft JhengHei"/>
        <family val="0"/>
        <charset val="1"/>
      </rPr>
      <t xml:space="preserve">)</t>
    </r>
  </si>
  <si>
    <t xml:space="preserve">總權益</t>
  </si>
  <si>
    <t xml:space="preserve">負債及權益總額</t>
  </si>
  <si>
    <t xml:space="preserve">資產負債核對</t>
  </si>
  <si>
    <r>
      <rPr>
        <b val="true"/>
        <sz val="10"/>
        <color rgb="FF000000"/>
        <rFont val="Noto Sans CJK SC"/>
        <family val="2"/>
      </rPr>
      <t xml:space="preserve">流動比率（流動資產 </t>
    </r>
    <r>
      <rPr>
        <b val="true"/>
        <sz val="10"/>
        <color rgb="FF000000"/>
        <rFont val="Microsoft JhengHei"/>
        <family val="0"/>
        <charset val="1"/>
      </rPr>
      <t xml:space="preserve">÷ </t>
    </r>
    <r>
      <rPr>
        <b val="true"/>
        <sz val="10"/>
        <color rgb="FF000000"/>
        <rFont val="Noto Sans CJK SC"/>
        <family val="2"/>
      </rPr>
      <t xml:space="preserve">流動負債）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</si>
</sst>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.00;\(#,##0.00\);\-"/>
    <numFmt numFmtId="167" formatCode="0"/>
    <numFmt numFmtId="168" formatCode="General"/>
    <numFmt numFmtId="169" formatCode="0.0%;\(0.0%\);\-"/>
    <numFmt numFmtId="170" formatCode="0.00\x;\-0.00\x;\-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Noto Sans CJK SC"/>
      <family val="2"/>
    </font>
    <font>
      <i val="true"/>
      <sz val="10"/>
      <color rgb="FF808080"/>
      <name val="Noto Sans CJK SC"/>
      <family val="2"/>
    </font>
    <font>
      <b val="true"/>
      <sz val="10"/>
      <color rgb="FF1F3864"/>
      <name val="Noto Sans CJK SC"/>
      <family val="2"/>
    </font>
    <font>
      <b val="true"/>
      <sz val="10"/>
      <color rgb="FF1F3864"/>
      <name val="Microsoft JhengHei"/>
      <family val="0"/>
      <charset val="1"/>
    </font>
    <font>
      <sz val="10"/>
      <color rgb="FF000000"/>
      <name val="Noto Sans CJK SC"/>
      <family val="2"/>
    </font>
    <font>
      <sz val="10"/>
      <color rgb="FF000000"/>
      <name val="Microsoft JhengHei"/>
      <family val="0"/>
      <charset val="1"/>
    </font>
    <font>
      <b val="true"/>
      <sz val="12"/>
      <color rgb="FF1F3864"/>
      <name val="Noto Sans CJK SC"/>
      <family val="2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u val="single"/>
      <sz val="10"/>
      <color rgb="FF0563C1"/>
      <name val="Noto Sans CJK SC"/>
      <family val="2"/>
    </font>
    <font>
      <b val="true"/>
      <sz val="14"/>
      <color rgb="FF1F3864"/>
      <name val="Noto Sans CJK SC"/>
      <family val="2"/>
    </font>
    <font>
      <b val="true"/>
      <sz val="10"/>
      <color rgb="FF000000"/>
      <name val="Noto Sans CJK SC"/>
      <family val="2"/>
    </font>
    <font>
      <b val="true"/>
      <sz val="10"/>
      <color rgb="FFFFFFFF"/>
      <name val="Noto Sans CJK SC"/>
      <family val="2"/>
    </font>
    <font>
      <sz val="10"/>
      <color rgb="FF0000FF"/>
      <name val="Microsoft JhengHei"/>
      <family val="0"/>
      <charset val="1"/>
    </font>
    <font>
      <i val="true"/>
      <sz val="10"/>
      <color rgb="FF808080"/>
      <name val="Microsoft JhengHei"/>
      <family val="0"/>
      <charset val="1"/>
    </font>
    <font>
      <b val="true"/>
      <sz val="10"/>
      <color rgb="FF000000"/>
      <name val="Microsoft JhengHei"/>
      <family val="0"/>
      <charset val="1"/>
    </font>
    <font>
      <i val="true"/>
      <sz val="10"/>
      <color rgb="FFC00000"/>
      <name val="Microsoft JhengHei"/>
      <family val="0"/>
      <charset val="1"/>
    </font>
    <font>
      <i val="true"/>
      <sz val="10"/>
      <color rgb="FFC00000"/>
      <name val="Noto Sans CJK SC"/>
      <family val="2"/>
    </font>
    <font>
      <sz val="10"/>
      <color rgb="FF808080"/>
      <name val="Microsoft JhengHei"/>
      <family val="0"/>
      <charset val="1"/>
    </font>
    <font>
      <sz val="10"/>
      <color rgb="FF008000"/>
      <name val="Microsoft JhengHei"/>
      <family val="0"/>
      <charset val="1"/>
    </font>
    <font>
      <b val="true"/>
      <sz val="16"/>
      <color rgb="FF000000"/>
      <name val="Noto Sans CJK SC"/>
      <family val="2"/>
    </font>
    <font>
      <sz val="10"/>
      <color rgb="FF808080"/>
      <name val="Noto Sans CJK SC"/>
      <family val="2"/>
    </font>
    <font>
      <sz val="10"/>
      <color rgb="FFFFFFFF"/>
      <name val="Noto Sans CJK SC"/>
      <family val="2"/>
    </font>
    <font>
      <b val="true"/>
      <sz val="13"/>
      <color rgb="FF000000"/>
      <name val="Noto Sans CJK SC"/>
      <family val="2"/>
    </font>
    <font>
      <b val="true"/>
      <sz val="12"/>
      <color rgb="FF000000"/>
      <name val="Noto Sans CJK SC"/>
      <family val="2"/>
    </font>
    <font>
      <sz val="10"/>
      <color rgb="FFC00000"/>
      <name val="Microsoft JhengHei"/>
      <family val="0"/>
      <charset val="1"/>
    </font>
    <font>
      <b val="true"/>
      <sz val="10"/>
      <color rgb="FFFFFFFF"/>
      <name val="Microsoft JhengHe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F2F2F2"/>
      </patternFill>
    </fill>
    <fill>
      <patternFill patternType="solid">
        <fgColor rgb="FFFFF9DB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808080"/>
        <bgColor rgb="FF7F7F7F"/>
      </patternFill>
    </fill>
    <fill>
      <patternFill patternType="solid">
        <fgColor rgb="FFF2F2F2"/>
        <bgColor rgb="FFFFF9D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2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Microsoft JhengHei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Microsoft JhengHei"/>
        <charset val="1"/>
        <family val="0"/>
        <b val="1"/>
        <color rgb="FF006100"/>
      </font>
    </dxf>
    <dxf>
      <font>
        <name val="Microsoft JhengHei"/>
        <charset val="1"/>
        <family val="0"/>
        <i val="1"/>
        <color rgb="FFC55A11"/>
      </font>
    </dxf>
    <dxf>
      <font>
        <name val="Microsoft JhengHei"/>
        <charset val="1"/>
        <family val="0"/>
        <b val="1"/>
        <color rgb="FF9C0006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7030A0"/>
      <rgbColor rgb="FFFFF9DB"/>
      <rgbColor rgb="FFF2F2F2"/>
      <rgbColor rgb="FF660066"/>
      <rgbColor rgb="FFFF8080"/>
      <rgbColor rgb="FF0563C1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2E75B6"/>
      <rgbColor rgb="FF33CCCC"/>
      <rgbColor rgb="FF99CC00"/>
      <rgbColor rgb="FFFFCC00"/>
      <rgbColor rgb="FFBF9000"/>
      <rgbColor rgb="FFC55A11"/>
      <rgbColor rgb="FF666699"/>
      <rgbColor rgb="FF7F7F7F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B1:C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48" hidden="false" customHeight="true" outlineLevel="0" collapsed="false">
      <c r="B4" s="3" t="s">
        <v>2</v>
      </c>
      <c r="C4" s="4" t="s">
        <v>3</v>
      </c>
    </row>
    <row r="5" customFormat="false" ht="48" hidden="false" customHeight="true" outlineLevel="0" collapsed="false">
      <c r="B5" s="3" t="s">
        <v>4</v>
      </c>
      <c r="C5" s="4" t="s">
        <v>5</v>
      </c>
    </row>
    <row r="6" customFormat="false" ht="48" hidden="false" customHeight="true" outlineLevel="0" collapsed="false">
      <c r="B6" s="3" t="s">
        <v>6</v>
      </c>
      <c r="C6" s="4" t="s">
        <v>7</v>
      </c>
    </row>
    <row r="7" customFormat="false" ht="48" hidden="false" customHeight="true" outlineLevel="0" collapsed="false">
      <c r="B7" s="3" t="s">
        <v>8</v>
      </c>
      <c r="C7" s="4" t="s">
        <v>9</v>
      </c>
    </row>
    <row r="8" customFormat="false" ht="48" hidden="false" customHeight="true" outlineLevel="0" collapsed="false">
      <c r="B8" s="3" t="s">
        <v>10</v>
      </c>
      <c r="C8" s="4" t="s">
        <v>11</v>
      </c>
    </row>
    <row r="9" customFormat="false" ht="48" hidden="false" customHeight="true" outlineLevel="0" collapsed="false">
      <c r="B9" s="3" t="s">
        <v>12</v>
      </c>
      <c r="C9" s="4" t="s">
        <v>13</v>
      </c>
    </row>
    <row r="11" customFormat="false" ht="15" hidden="false" customHeight="false" outlineLevel="0" collapsed="false">
      <c r="B11" s="5" t="s">
        <v>14</v>
      </c>
    </row>
    <row r="12" customFormat="false" ht="15" hidden="false" customHeight="false" outlineLevel="0" collapsed="false">
      <c r="B12" s="6" t="s">
        <v>15</v>
      </c>
      <c r="C12" s="7" t="s">
        <v>16</v>
      </c>
    </row>
    <row r="13" customFormat="false" ht="15" hidden="false" customHeight="false" outlineLevel="0" collapsed="false">
      <c r="B13" s="7" t="s">
        <v>17</v>
      </c>
      <c r="C13" s="7" t="s">
        <v>18</v>
      </c>
    </row>
    <row r="14" customFormat="false" ht="15" hidden="false" customHeight="false" outlineLevel="0" collapsed="false">
      <c r="B14" s="8" t="s">
        <v>19</v>
      </c>
      <c r="C14" s="7" t="s">
        <v>20</v>
      </c>
    </row>
    <row r="15" customFormat="false" ht="15" hidden="false" customHeight="false" outlineLevel="0" collapsed="false">
      <c r="B15" s="9" t="s">
        <v>21</v>
      </c>
      <c r="C15" s="7" t="s">
        <v>22</v>
      </c>
    </row>
    <row r="17" customFormat="false" ht="15" hidden="false" customHeight="false" outlineLevel="0" collapsed="false">
      <c r="B17" s="5" t="s">
        <v>23</v>
      </c>
    </row>
    <row r="18" customFormat="false" ht="31.5" hidden="false" customHeight="true" outlineLevel="0" collapsed="false">
      <c r="B18" s="10" t="s">
        <v>24</v>
      </c>
      <c r="C18" s="11" t="s">
        <v>25</v>
      </c>
    </row>
    <row r="19" customFormat="false" ht="31.5" hidden="false" customHeight="true" outlineLevel="0" collapsed="false">
      <c r="B19" s="10" t="s">
        <v>24</v>
      </c>
      <c r="C19" s="11" t="s">
        <v>26</v>
      </c>
    </row>
    <row r="20" customFormat="false" ht="31.5" hidden="false" customHeight="true" outlineLevel="0" collapsed="false">
      <c r="B20" s="10" t="s">
        <v>24</v>
      </c>
      <c r="C20" s="11" t="s">
        <v>27</v>
      </c>
    </row>
    <row r="21" customFormat="false" ht="31.5" hidden="false" customHeight="true" outlineLevel="0" collapsed="false">
      <c r="B21" s="10" t="s">
        <v>24</v>
      </c>
      <c r="C21" s="11" t="s">
        <v>28</v>
      </c>
    </row>
    <row r="22" customFormat="false" ht="31.5" hidden="false" customHeight="true" outlineLevel="0" collapsed="false">
      <c r="B22" s="10" t="s">
        <v>24</v>
      </c>
      <c r="C22" s="11" t="s">
        <v>29</v>
      </c>
    </row>
    <row r="23" customFormat="false" ht="31.5" hidden="false" customHeight="true" outlineLevel="0" collapsed="false">
      <c r="B23" s="10" t="s">
        <v>24</v>
      </c>
      <c r="C23" s="11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3"/>
    <col collapsed="false" customWidth="true" hidden="false" outlineLevel="0" max="4" min="4" style="0" width="16"/>
    <col collapsed="false" customWidth="true" hidden="false" outlineLevel="0" max="5" min="5" style="0" width="3"/>
    <col collapsed="false" customWidth="true" hidden="false" outlineLevel="0" max="6" min="6" style="0" width="22"/>
    <col collapsed="false" customWidth="true" hidden="false" outlineLevel="0" max="7" min="7" style="0" width="3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2" t="s">
        <v>31</v>
      </c>
    </row>
    <row r="3" customFormat="false" ht="15" hidden="false" customHeight="false" outlineLevel="0" collapsed="false">
      <c r="A3" s="13" t="s">
        <v>32</v>
      </c>
      <c r="B3" s="14" t="s">
        <v>33</v>
      </c>
      <c r="D3" s="15" t="s">
        <v>34</v>
      </c>
      <c r="F3" s="15" t="s">
        <v>35</v>
      </c>
      <c r="H3" s="15" t="s">
        <v>36</v>
      </c>
    </row>
    <row r="4" customFormat="false" ht="15" hidden="false" customHeight="false" outlineLevel="0" collapsed="false">
      <c r="A4" s="13" t="s">
        <v>37</v>
      </c>
      <c r="B4" s="16" t="s">
        <v>38</v>
      </c>
      <c r="D4" s="17" t="s">
        <v>39</v>
      </c>
      <c r="F4" s="17" t="s">
        <v>40</v>
      </c>
      <c r="H4" s="17" t="s">
        <v>41</v>
      </c>
    </row>
    <row r="5" customFormat="false" ht="15" hidden="false" customHeight="false" outlineLevel="0" collapsed="false">
      <c r="A5" s="13" t="s">
        <v>42</v>
      </c>
      <c r="B5" s="18" t="n">
        <v>46023</v>
      </c>
      <c r="D5" s="17" t="s">
        <v>43</v>
      </c>
      <c r="F5" s="17" t="s">
        <v>44</v>
      </c>
      <c r="H5" s="17" t="s">
        <v>45</v>
      </c>
    </row>
    <row r="6" customFormat="false" ht="15" hidden="false" customHeight="false" outlineLevel="0" collapsed="false">
      <c r="A6" s="13" t="s">
        <v>46</v>
      </c>
      <c r="B6" s="18" t="n">
        <v>46387</v>
      </c>
      <c r="D6" s="17" t="s">
        <v>47</v>
      </c>
      <c r="F6" s="17" t="s">
        <v>48</v>
      </c>
      <c r="H6" s="17" t="s">
        <v>49</v>
      </c>
    </row>
    <row r="7" customFormat="false" ht="15" hidden="false" customHeight="false" outlineLevel="0" collapsed="false">
      <c r="A7" s="13" t="s">
        <v>50</v>
      </c>
      <c r="B7" s="14" t="s">
        <v>51</v>
      </c>
      <c r="D7" s="17" t="s">
        <v>52</v>
      </c>
      <c r="F7" s="17" t="s">
        <v>53</v>
      </c>
    </row>
    <row r="8" customFormat="false" ht="15" hidden="false" customHeight="false" outlineLevel="0" collapsed="false">
      <c r="D8" s="17" t="s">
        <v>54</v>
      </c>
      <c r="F8" s="17" t="s">
        <v>47</v>
      </c>
    </row>
    <row r="9" customFormat="false" ht="15" hidden="false" customHeight="false" outlineLevel="0" collapsed="false">
      <c r="F9" s="17" t="s">
        <v>55</v>
      </c>
    </row>
    <row r="10" customFormat="false" ht="15" hidden="false" customHeight="false" outlineLevel="0" collapsed="false">
      <c r="F10" s="17" t="s">
        <v>56</v>
      </c>
    </row>
    <row r="11" customFormat="false" ht="15" hidden="false" customHeight="false" outlineLevel="0" collapsed="false">
      <c r="F11" s="17" t="s">
        <v>57</v>
      </c>
    </row>
    <row r="12" customFormat="false" ht="15" hidden="false" customHeight="false" outlineLevel="0" collapsed="false">
      <c r="F12" s="17" t="s">
        <v>58</v>
      </c>
    </row>
    <row r="13" customFormat="false" ht="15" hidden="false" customHeight="false" outlineLevel="0" collapsed="false">
      <c r="F13" s="17" t="s">
        <v>59</v>
      </c>
    </row>
    <row r="14" customFormat="false" ht="15" hidden="false" customHeight="false" outlineLevel="0" collapsed="false">
      <c r="F14" s="17" t="s">
        <v>60</v>
      </c>
    </row>
    <row r="15" customFormat="false" ht="15" hidden="false" customHeight="false" outlineLevel="0" collapsed="false">
      <c r="F15" s="17" t="s">
        <v>61</v>
      </c>
    </row>
    <row r="17" customFormat="false" ht="15" hidden="false" customHeight="false" outlineLevel="0" collapsed="false">
      <c r="D17" s="2" t="s">
        <v>62</v>
      </c>
    </row>
    <row r="19" customFormat="false" ht="15" hidden="false" customHeight="false" outlineLevel="0" collapsed="false">
      <c r="A19" s="2" t="s">
        <v>63</v>
      </c>
    </row>
    <row r="20" customFormat="false" ht="15" hidden="false" customHeight="false" outlineLevel="0" collapsed="false">
      <c r="A20" s="2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H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18"/>
    <col collapsed="false" customWidth="true" hidden="false" outlineLevel="0" max="6" min="5" style="0" width="16"/>
    <col collapsed="false" customWidth="true" hidden="false" outlineLevel="0" max="7" min="7" style="0" width="26"/>
    <col collapsed="false" customWidth="true" hidden="false" outlineLevel="0" max="8" min="8" style="0" width="12"/>
  </cols>
  <sheetData>
    <row r="1" customFormat="false" ht="17.35" hidden="false" customHeight="false" outlineLevel="0" collapsed="false">
      <c r="A1" s="12" t="s">
        <v>65</v>
      </c>
    </row>
    <row r="2" customFormat="false" ht="15" hidden="false" customHeight="false" outlineLevel="0" collapsed="false">
      <c r="A2" s="2" t="s">
        <v>66</v>
      </c>
    </row>
    <row r="4" customFormat="false" ht="30" hidden="false" customHeight="true" outlineLevel="0" collapsed="false">
      <c r="A4" s="19" t="s">
        <v>67</v>
      </c>
      <c r="B4" s="19" t="s">
        <v>68</v>
      </c>
      <c r="C4" s="19" t="s">
        <v>69</v>
      </c>
      <c r="D4" s="19" t="s">
        <v>35</v>
      </c>
      <c r="E4" s="19" t="s">
        <v>70</v>
      </c>
      <c r="F4" s="19" t="s">
        <v>71</v>
      </c>
      <c r="G4" s="19" t="s">
        <v>72</v>
      </c>
      <c r="H4" s="19" t="s">
        <v>73</v>
      </c>
    </row>
    <row r="5" customFormat="false" ht="15" hidden="false" customHeight="false" outlineLevel="0" collapsed="false">
      <c r="A5" s="20" t="n">
        <v>1001</v>
      </c>
      <c r="B5" s="6" t="s">
        <v>74</v>
      </c>
      <c r="C5" s="21" t="s">
        <v>39</v>
      </c>
      <c r="D5" s="6" t="s">
        <v>40</v>
      </c>
      <c r="E5" s="22"/>
      <c r="F5" s="22"/>
      <c r="G5" s="6"/>
      <c r="H5" s="23" t="str">
        <f aca="false">IF(A5="","",IF(COUNTIF($A$5:$A$104,A5)&gt;1,"編號重複",IF(OR(C5="",D5=""),"缺分類","✔")))</f>
        <v>✔</v>
      </c>
    </row>
    <row r="6" customFormat="false" ht="15" hidden="false" customHeight="false" outlineLevel="0" collapsed="false">
      <c r="A6" s="20" t="n">
        <v>1002</v>
      </c>
      <c r="B6" s="6" t="s">
        <v>75</v>
      </c>
      <c r="C6" s="21" t="s">
        <v>39</v>
      </c>
      <c r="D6" s="6" t="s">
        <v>40</v>
      </c>
      <c r="E6" s="22"/>
      <c r="F6" s="22"/>
      <c r="G6" s="6"/>
      <c r="H6" s="23" t="str">
        <f aca="false">IF(A6="","",IF(COUNTIF($A$5:$A$104,A6)&gt;1,"編號重複",IF(OR(C6="",D6=""),"缺分類","✔")))</f>
        <v>✔</v>
      </c>
    </row>
    <row r="7" customFormat="false" ht="15" hidden="false" customHeight="false" outlineLevel="0" collapsed="false">
      <c r="A7" s="20" t="n">
        <v>1003</v>
      </c>
      <c r="B7" s="6" t="s">
        <v>76</v>
      </c>
      <c r="C7" s="21" t="s">
        <v>39</v>
      </c>
      <c r="D7" s="6" t="s">
        <v>40</v>
      </c>
      <c r="E7" s="22"/>
      <c r="F7" s="22"/>
      <c r="G7" s="6"/>
      <c r="H7" s="23" t="str">
        <f aca="false">IF(A7="","",IF(COUNTIF($A$5:$A$104,A7)&gt;1,"編號重複",IF(OR(C7="",D7=""),"缺分類","✔")))</f>
        <v>✔</v>
      </c>
    </row>
    <row r="8" customFormat="false" ht="15" hidden="false" customHeight="false" outlineLevel="0" collapsed="false">
      <c r="A8" s="20" t="n">
        <v>1101</v>
      </c>
      <c r="B8" s="6" t="s">
        <v>77</v>
      </c>
      <c r="C8" s="21" t="s">
        <v>39</v>
      </c>
      <c r="D8" s="6" t="s">
        <v>40</v>
      </c>
      <c r="E8" s="22"/>
      <c r="F8" s="22"/>
      <c r="G8" s="6"/>
      <c r="H8" s="23" t="str">
        <f aca="false">IF(A8="","",IF(COUNTIF($A$5:$A$104,A8)&gt;1,"編號重複",IF(OR(C8="",D8=""),"缺分類","✔")))</f>
        <v>✔</v>
      </c>
    </row>
    <row r="9" customFormat="false" ht="15" hidden="false" customHeight="false" outlineLevel="0" collapsed="false">
      <c r="A9" s="20" t="n">
        <v>1102</v>
      </c>
      <c r="B9" s="6" t="s">
        <v>78</v>
      </c>
      <c r="C9" s="21" t="s">
        <v>39</v>
      </c>
      <c r="D9" s="6" t="s">
        <v>40</v>
      </c>
      <c r="E9" s="22"/>
      <c r="F9" s="22"/>
      <c r="G9" s="6"/>
      <c r="H9" s="23" t="str">
        <f aca="false">IF(A9="","",IF(COUNTIF($A$5:$A$104,A9)&gt;1,"編號重複",IF(OR(C9="",D9=""),"缺分類","✔")))</f>
        <v>✔</v>
      </c>
    </row>
    <row r="10" customFormat="false" ht="15" hidden="false" customHeight="false" outlineLevel="0" collapsed="false">
      <c r="A10" s="20" t="n">
        <v>1103</v>
      </c>
      <c r="B10" s="6" t="s">
        <v>79</v>
      </c>
      <c r="C10" s="21" t="s">
        <v>39</v>
      </c>
      <c r="D10" s="6" t="s">
        <v>40</v>
      </c>
      <c r="E10" s="22"/>
      <c r="F10" s="22"/>
      <c r="G10" s="6"/>
      <c r="H10" s="23" t="str">
        <f aca="false">IF(A10="","",IF(COUNTIF($A$5:$A$104,A10)&gt;1,"編號重複",IF(OR(C10="",D10=""),"缺分類","✔")))</f>
        <v>✔</v>
      </c>
    </row>
    <row r="11" customFormat="false" ht="15" hidden="false" customHeight="false" outlineLevel="0" collapsed="false">
      <c r="A11" s="20" t="n">
        <v>1201</v>
      </c>
      <c r="B11" s="6" t="s">
        <v>80</v>
      </c>
      <c r="C11" s="21" t="s">
        <v>39</v>
      </c>
      <c r="D11" s="6" t="s">
        <v>40</v>
      </c>
      <c r="E11" s="22"/>
      <c r="F11" s="22"/>
      <c r="G11" s="6"/>
      <c r="H11" s="23" t="str">
        <f aca="false">IF(A11="","",IF(COUNTIF($A$5:$A$104,A11)&gt;1,"編號重複",IF(OR(C11="",D11=""),"缺分類","✔")))</f>
        <v>✔</v>
      </c>
    </row>
    <row r="12" customFormat="false" ht="15" hidden="false" customHeight="false" outlineLevel="0" collapsed="false">
      <c r="A12" s="20" t="n">
        <v>1501</v>
      </c>
      <c r="B12" s="6" t="s">
        <v>81</v>
      </c>
      <c r="C12" s="21" t="s">
        <v>39</v>
      </c>
      <c r="D12" s="6" t="s">
        <v>44</v>
      </c>
      <c r="E12" s="22"/>
      <c r="F12" s="22"/>
      <c r="G12" s="6"/>
      <c r="H12" s="23" t="str">
        <f aca="false">IF(A12="","",IF(COUNTIF($A$5:$A$104,A12)&gt;1,"編號重複",IF(OR(C12="",D12=""),"缺分類","✔")))</f>
        <v>✔</v>
      </c>
    </row>
    <row r="13" customFormat="false" ht="15" hidden="false" customHeight="false" outlineLevel="0" collapsed="false">
      <c r="A13" s="20" t="n">
        <v>1502</v>
      </c>
      <c r="B13" s="6" t="s">
        <v>82</v>
      </c>
      <c r="C13" s="21" t="s">
        <v>39</v>
      </c>
      <c r="D13" s="6" t="s">
        <v>44</v>
      </c>
      <c r="E13" s="22"/>
      <c r="F13" s="22"/>
      <c r="G13" s="6"/>
      <c r="H13" s="23" t="str">
        <f aca="false">IF(A13="","",IF(COUNTIF($A$5:$A$104,A13)&gt;1,"編號重複",IF(OR(C13="",D13=""),"缺分類","✔")))</f>
        <v>✔</v>
      </c>
    </row>
    <row r="14" customFormat="false" ht="15" hidden="false" customHeight="false" outlineLevel="0" collapsed="false">
      <c r="A14" s="20" t="n">
        <v>1509</v>
      </c>
      <c r="B14" s="6" t="s">
        <v>83</v>
      </c>
      <c r="C14" s="21" t="s">
        <v>39</v>
      </c>
      <c r="D14" s="6" t="s">
        <v>44</v>
      </c>
      <c r="E14" s="22"/>
      <c r="F14" s="22"/>
      <c r="G14" s="6"/>
      <c r="H14" s="23" t="str">
        <f aca="false">IF(A14="","",IF(COUNTIF($A$5:$A$104,A14)&gt;1,"編號重複",IF(OR(C14="",D14=""),"缺分類","✔")))</f>
        <v>✔</v>
      </c>
    </row>
    <row r="15" customFormat="false" ht="15" hidden="false" customHeight="false" outlineLevel="0" collapsed="false">
      <c r="A15" s="20" t="n">
        <v>2101</v>
      </c>
      <c r="B15" s="6" t="s">
        <v>84</v>
      </c>
      <c r="C15" s="21" t="s">
        <v>43</v>
      </c>
      <c r="D15" s="6" t="s">
        <v>48</v>
      </c>
      <c r="E15" s="22"/>
      <c r="F15" s="22"/>
      <c r="G15" s="6"/>
      <c r="H15" s="23" t="str">
        <f aca="false">IF(A15="","",IF(COUNTIF($A$5:$A$104,A15)&gt;1,"編號重複",IF(OR(C15="",D15=""),"缺分類","✔")))</f>
        <v>✔</v>
      </c>
    </row>
    <row r="16" customFormat="false" ht="15" hidden="false" customHeight="false" outlineLevel="0" collapsed="false">
      <c r="A16" s="20" t="n">
        <v>2102</v>
      </c>
      <c r="B16" s="6" t="s">
        <v>85</v>
      </c>
      <c r="C16" s="21" t="s">
        <v>43</v>
      </c>
      <c r="D16" s="6" t="s">
        <v>48</v>
      </c>
      <c r="E16" s="22"/>
      <c r="F16" s="22"/>
      <c r="G16" s="6"/>
      <c r="H16" s="23" t="str">
        <f aca="false">IF(A16="","",IF(COUNTIF($A$5:$A$104,A16)&gt;1,"編號重複",IF(OR(C16="",D16=""),"缺分類","✔")))</f>
        <v>✔</v>
      </c>
    </row>
    <row r="17" customFormat="false" ht="15" hidden="false" customHeight="false" outlineLevel="0" collapsed="false">
      <c r="A17" s="20" t="n">
        <v>2103</v>
      </c>
      <c r="B17" s="6" t="s">
        <v>86</v>
      </c>
      <c r="C17" s="21" t="s">
        <v>43</v>
      </c>
      <c r="D17" s="6" t="s">
        <v>48</v>
      </c>
      <c r="E17" s="22"/>
      <c r="F17" s="22"/>
      <c r="G17" s="6"/>
      <c r="H17" s="23" t="str">
        <f aca="false">IF(A17="","",IF(COUNTIF($A$5:$A$104,A17)&gt;1,"編號重複",IF(OR(C17="",D17=""),"缺分類","✔")))</f>
        <v>✔</v>
      </c>
    </row>
    <row r="18" customFormat="false" ht="15" hidden="false" customHeight="false" outlineLevel="0" collapsed="false">
      <c r="A18" s="20" t="n">
        <v>2104</v>
      </c>
      <c r="B18" s="6" t="s">
        <v>87</v>
      </c>
      <c r="C18" s="21" t="s">
        <v>43</v>
      </c>
      <c r="D18" s="6" t="s">
        <v>48</v>
      </c>
      <c r="E18" s="22"/>
      <c r="F18" s="22"/>
      <c r="G18" s="6"/>
      <c r="H18" s="23" t="str">
        <f aca="false">IF(A18="","",IF(COUNTIF($A$5:$A$104,A18)&gt;1,"編號重複",IF(OR(C18="",D18=""),"缺分類","✔")))</f>
        <v>✔</v>
      </c>
    </row>
    <row r="19" customFormat="false" ht="15" hidden="false" customHeight="false" outlineLevel="0" collapsed="false">
      <c r="A19" s="20" t="n">
        <v>2105</v>
      </c>
      <c r="B19" s="6" t="s">
        <v>88</v>
      </c>
      <c r="C19" s="21" t="s">
        <v>43</v>
      </c>
      <c r="D19" s="6" t="s">
        <v>48</v>
      </c>
      <c r="E19" s="22"/>
      <c r="F19" s="22"/>
      <c r="G19" s="6"/>
      <c r="H19" s="23" t="str">
        <f aca="false">IF(A19="","",IF(COUNTIF($A$5:$A$104,A19)&gt;1,"編號重複",IF(OR(C19="",D19=""),"缺分類","✔")))</f>
        <v>✔</v>
      </c>
    </row>
    <row r="20" customFormat="false" ht="15" hidden="false" customHeight="false" outlineLevel="0" collapsed="false">
      <c r="A20" s="20" t="n">
        <v>2301</v>
      </c>
      <c r="B20" s="6" t="s">
        <v>89</v>
      </c>
      <c r="C20" s="21" t="s">
        <v>43</v>
      </c>
      <c r="D20" s="6" t="s">
        <v>53</v>
      </c>
      <c r="E20" s="22"/>
      <c r="F20" s="22"/>
      <c r="G20" s="6"/>
      <c r="H20" s="23" t="str">
        <f aca="false">IF(A20="","",IF(COUNTIF($A$5:$A$104,A20)&gt;1,"編號重複",IF(OR(C20="",D20=""),"缺分類","✔")))</f>
        <v>✔</v>
      </c>
    </row>
    <row r="21" customFormat="false" ht="15" hidden="false" customHeight="false" outlineLevel="0" collapsed="false">
      <c r="A21" s="20" t="n">
        <v>2302</v>
      </c>
      <c r="B21" s="6" t="s">
        <v>90</v>
      </c>
      <c r="C21" s="21" t="s">
        <v>43</v>
      </c>
      <c r="D21" s="6" t="s">
        <v>53</v>
      </c>
      <c r="E21" s="22"/>
      <c r="F21" s="22"/>
      <c r="G21" s="6"/>
      <c r="H21" s="23" t="str">
        <f aca="false">IF(A21="","",IF(COUNTIF($A$5:$A$104,A21)&gt;1,"編號重複",IF(OR(C21="",D21=""),"缺分類","✔")))</f>
        <v>✔</v>
      </c>
    </row>
    <row r="22" customFormat="false" ht="15" hidden="false" customHeight="false" outlineLevel="0" collapsed="false">
      <c r="A22" s="20" t="n">
        <v>3001</v>
      </c>
      <c r="B22" s="6" t="s">
        <v>91</v>
      </c>
      <c r="C22" s="21" t="s">
        <v>47</v>
      </c>
      <c r="D22" s="6" t="s">
        <v>47</v>
      </c>
      <c r="E22" s="22"/>
      <c r="F22" s="22"/>
      <c r="G22" s="6"/>
      <c r="H22" s="23" t="str">
        <f aca="false">IF(A22="","",IF(COUNTIF($A$5:$A$104,A22)&gt;1,"編號重複",IF(OR(C22="",D22=""),"缺分類","✔")))</f>
        <v>✔</v>
      </c>
    </row>
    <row r="23" customFormat="false" ht="15" hidden="false" customHeight="false" outlineLevel="0" collapsed="false">
      <c r="A23" s="20" t="n">
        <v>3101</v>
      </c>
      <c r="B23" s="6" t="s">
        <v>92</v>
      </c>
      <c r="C23" s="21" t="s">
        <v>47</v>
      </c>
      <c r="D23" s="6" t="s">
        <v>47</v>
      </c>
      <c r="E23" s="22"/>
      <c r="F23" s="22"/>
      <c r="G23" s="6"/>
      <c r="H23" s="23" t="str">
        <f aca="false">IF(A23="","",IF(COUNTIF($A$5:$A$104,A23)&gt;1,"編號重複",IF(OR(C23="",D23=""),"缺分類","✔")))</f>
        <v>✔</v>
      </c>
    </row>
    <row r="24" customFormat="false" ht="15" hidden="false" customHeight="false" outlineLevel="0" collapsed="false">
      <c r="A24" s="20" t="n">
        <v>4001</v>
      </c>
      <c r="B24" s="6" t="s">
        <v>93</v>
      </c>
      <c r="C24" s="21" t="s">
        <v>52</v>
      </c>
      <c r="D24" s="6" t="s">
        <v>55</v>
      </c>
      <c r="E24" s="22"/>
      <c r="F24" s="22"/>
      <c r="G24" s="6"/>
      <c r="H24" s="23" t="str">
        <f aca="false">IF(A24="","",IF(COUNTIF($A$5:$A$104,A24)&gt;1,"編號重複",IF(OR(C24="",D24=""),"缺分類","✔")))</f>
        <v>✔</v>
      </c>
    </row>
    <row r="25" customFormat="false" ht="15" hidden="false" customHeight="false" outlineLevel="0" collapsed="false">
      <c r="A25" s="20" t="n">
        <v>4002</v>
      </c>
      <c r="B25" s="6" t="s">
        <v>94</v>
      </c>
      <c r="C25" s="21" t="s">
        <v>52</v>
      </c>
      <c r="D25" s="6" t="s">
        <v>55</v>
      </c>
      <c r="E25" s="22"/>
      <c r="F25" s="22"/>
      <c r="G25" s="6"/>
      <c r="H25" s="23" t="str">
        <f aca="false">IF(A25="","",IF(COUNTIF($A$5:$A$104,A25)&gt;1,"編號重複",IF(OR(C25="",D25=""),"缺分類","✔")))</f>
        <v>✔</v>
      </c>
    </row>
    <row r="26" customFormat="false" ht="15" hidden="false" customHeight="false" outlineLevel="0" collapsed="false">
      <c r="A26" s="20" t="n">
        <v>4101</v>
      </c>
      <c r="B26" s="6" t="s">
        <v>95</v>
      </c>
      <c r="C26" s="21" t="s">
        <v>52</v>
      </c>
      <c r="D26" s="6" t="s">
        <v>56</v>
      </c>
      <c r="E26" s="22"/>
      <c r="F26" s="22"/>
      <c r="G26" s="6"/>
      <c r="H26" s="23" t="str">
        <f aca="false">IF(A26="","",IF(COUNTIF($A$5:$A$104,A26)&gt;1,"編號重複",IF(OR(C26="",D26=""),"缺分類","✔")))</f>
        <v>✔</v>
      </c>
    </row>
    <row r="27" customFormat="false" ht="15" hidden="false" customHeight="false" outlineLevel="0" collapsed="false">
      <c r="A27" s="20" t="n">
        <v>4102</v>
      </c>
      <c r="B27" s="6" t="s">
        <v>56</v>
      </c>
      <c r="C27" s="21" t="s">
        <v>52</v>
      </c>
      <c r="D27" s="6" t="s">
        <v>56</v>
      </c>
      <c r="E27" s="22"/>
      <c r="F27" s="22"/>
      <c r="G27" s="6"/>
      <c r="H27" s="23" t="str">
        <f aca="false">IF(A27="","",IF(COUNTIF($A$5:$A$104,A27)&gt;1,"編號重複",IF(OR(C27="",D27=""),"缺分類","✔")))</f>
        <v>✔</v>
      </c>
    </row>
    <row r="28" customFormat="false" ht="15" hidden="false" customHeight="false" outlineLevel="0" collapsed="false">
      <c r="A28" s="20" t="n">
        <v>5001</v>
      </c>
      <c r="B28" s="6" t="s">
        <v>96</v>
      </c>
      <c r="C28" s="21" t="s">
        <v>54</v>
      </c>
      <c r="D28" s="6" t="s">
        <v>57</v>
      </c>
      <c r="E28" s="22"/>
      <c r="F28" s="22"/>
      <c r="G28" s="6"/>
      <c r="H28" s="23" t="str">
        <f aca="false">IF(A28="","",IF(COUNTIF($A$5:$A$104,A28)&gt;1,"編號重複",IF(OR(C28="",D28=""),"缺分類","✔")))</f>
        <v>✔</v>
      </c>
    </row>
    <row r="29" customFormat="false" ht="15" hidden="false" customHeight="false" outlineLevel="0" collapsed="false">
      <c r="A29" s="20" t="n">
        <v>5002</v>
      </c>
      <c r="B29" s="6" t="s">
        <v>97</v>
      </c>
      <c r="C29" s="21" t="s">
        <v>54</v>
      </c>
      <c r="D29" s="6" t="s">
        <v>57</v>
      </c>
      <c r="E29" s="22"/>
      <c r="F29" s="22"/>
      <c r="G29" s="6"/>
      <c r="H29" s="23" t="str">
        <f aca="false">IF(A29="","",IF(COUNTIF($A$5:$A$104,A29)&gt;1,"編號重複",IF(OR(C29="",D29=""),"缺分類","✔")))</f>
        <v>✔</v>
      </c>
    </row>
    <row r="30" customFormat="false" ht="15" hidden="false" customHeight="false" outlineLevel="0" collapsed="false">
      <c r="A30" s="20" t="n">
        <v>6001</v>
      </c>
      <c r="B30" s="6" t="s">
        <v>98</v>
      </c>
      <c r="C30" s="21" t="s">
        <v>54</v>
      </c>
      <c r="D30" s="6" t="s">
        <v>58</v>
      </c>
      <c r="E30" s="22"/>
      <c r="F30" s="22"/>
      <c r="G30" s="6"/>
      <c r="H30" s="23" t="str">
        <f aca="false">IF(A30="","",IF(COUNTIF($A$5:$A$104,A30)&gt;1,"編號重複",IF(OR(C30="",D30=""),"缺分類","✔")))</f>
        <v>✔</v>
      </c>
    </row>
    <row r="31" customFormat="false" ht="15" hidden="false" customHeight="false" outlineLevel="0" collapsed="false">
      <c r="A31" s="20" t="n">
        <v>6002</v>
      </c>
      <c r="B31" s="6" t="s">
        <v>99</v>
      </c>
      <c r="C31" s="21" t="s">
        <v>54</v>
      </c>
      <c r="D31" s="6" t="s">
        <v>58</v>
      </c>
      <c r="E31" s="22"/>
      <c r="F31" s="22"/>
      <c r="G31" s="6"/>
      <c r="H31" s="23" t="str">
        <f aca="false">IF(A31="","",IF(COUNTIF($A$5:$A$104,A31)&gt;1,"編號重複",IF(OR(C31="",D31=""),"缺分類","✔")))</f>
        <v>✔</v>
      </c>
    </row>
    <row r="32" customFormat="false" ht="15" hidden="false" customHeight="false" outlineLevel="0" collapsed="false">
      <c r="A32" s="20" t="n">
        <v>6101</v>
      </c>
      <c r="B32" s="6" t="s">
        <v>100</v>
      </c>
      <c r="C32" s="21" t="s">
        <v>54</v>
      </c>
      <c r="D32" s="6" t="s">
        <v>59</v>
      </c>
      <c r="E32" s="22"/>
      <c r="F32" s="22"/>
      <c r="G32" s="6"/>
      <c r="H32" s="23" t="str">
        <f aca="false">IF(A32="","",IF(COUNTIF($A$5:$A$104,A32)&gt;1,"編號重複",IF(OR(C32="",D32=""),"缺分類","✔")))</f>
        <v>✔</v>
      </c>
    </row>
    <row r="33" customFormat="false" ht="15" hidden="false" customHeight="false" outlineLevel="0" collapsed="false">
      <c r="A33" s="20" t="n">
        <v>6102</v>
      </c>
      <c r="B33" s="6" t="s">
        <v>101</v>
      </c>
      <c r="C33" s="21" t="s">
        <v>54</v>
      </c>
      <c r="D33" s="6" t="s">
        <v>59</v>
      </c>
      <c r="E33" s="22"/>
      <c r="F33" s="22"/>
      <c r="G33" s="6"/>
      <c r="H33" s="23" t="str">
        <f aca="false">IF(A33="","",IF(COUNTIF($A$5:$A$104,A33)&gt;1,"編號重複",IF(OR(C33="",D33=""),"缺分類","✔")))</f>
        <v>✔</v>
      </c>
    </row>
    <row r="34" customFormat="false" ht="15" hidden="false" customHeight="false" outlineLevel="0" collapsed="false">
      <c r="A34" s="20" t="n">
        <v>6103</v>
      </c>
      <c r="B34" s="6" t="s">
        <v>102</v>
      </c>
      <c r="C34" s="21" t="s">
        <v>54</v>
      </c>
      <c r="D34" s="6" t="s">
        <v>59</v>
      </c>
      <c r="E34" s="22"/>
      <c r="F34" s="22"/>
      <c r="G34" s="6"/>
      <c r="H34" s="23" t="str">
        <f aca="false">IF(A34="","",IF(COUNTIF($A$5:$A$104,A34)&gt;1,"編號重複",IF(OR(C34="",D34=""),"缺分類","✔")))</f>
        <v>✔</v>
      </c>
    </row>
    <row r="35" customFormat="false" ht="15" hidden="false" customHeight="false" outlineLevel="0" collapsed="false">
      <c r="A35" s="20" t="n">
        <v>6104</v>
      </c>
      <c r="B35" s="6" t="s">
        <v>103</v>
      </c>
      <c r="C35" s="21" t="s">
        <v>54</v>
      </c>
      <c r="D35" s="6" t="s">
        <v>59</v>
      </c>
      <c r="E35" s="22"/>
      <c r="F35" s="22"/>
      <c r="G35" s="6"/>
      <c r="H35" s="23" t="str">
        <f aca="false">IF(A35="","",IF(COUNTIF($A$5:$A$104,A35)&gt;1,"編號重複",IF(OR(C35="",D35=""),"缺分類","✔")))</f>
        <v>✔</v>
      </c>
    </row>
    <row r="36" customFormat="false" ht="15" hidden="false" customHeight="false" outlineLevel="0" collapsed="false">
      <c r="A36" s="20" t="n">
        <v>6105</v>
      </c>
      <c r="B36" s="6" t="s">
        <v>104</v>
      </c>
      <c r="C36" s="21" t="s">
        <v>54</v>
      </c>
      <c r="D36" s="6" t="s">
        <v>59</v>
      </c>
      <c r="E36" s="22"/>
      <c r="F36" s="22"/>
      <c r="G36" s="6"/>
      <c r="H36" s="23" t="str">
        <f aca="false">IF(A36="","",IF(COUNTIF($A$5:$A$104,A36)&gt;1,"編號重複",IF(OR(C36="",D36=""),"缺分類","✔")))</f>
        <v>✔</v>
      </c>
    </row>
    <row r="37" customFormat="false" ht="15" hidden="false" customHeight="false" outlineLevel="0" collapsed="false">
      <c r="A37" s="20" t="n">
        <v>6106</v>
      </c>
      <c r="B37" s="6" t="s">
        <v>105</v>
      </c>
      <c r="C37" s="21" t="s">
        <v>54</v>
      </c>
      <c r="D37" s="6" t="s">
        <v>59</v>
      </c>
      <c r="E37" s="22"/>
      <c r="F37" s="22"/>
      <c r="G37" s="6"/>
      <c r="H37" s="23" t="str">
        <f aca="false">IF(A37="","",IF(COUNTIF($A$5:$A$104,A37)&gt;1,"編號重複",IF(OR(C37="",D37=""),"缺分類","✔")))</f>
        <v>✔</v>
      </c>
    </row>
    <row r="38" customFormat="false" ht="15" hidden="false" customHeight="false" outlineLevel="0" collapsed="false">
      <c r="A38" s="20" t="n">
        <v>6107</v>
      </c>
      <c r="B38" s="6" t="s">
        <v>106</v>
      </c>
      <c r="C38" s="21" t="s">
        <v>54</v>
      </c>
      <c r="D38" s="6" t="s">
        <v>59</v>
      </c>
      <c r="E38" s="22"/>
      <c r="F38" s="22"/>
      <c r="G38" s="6"/>
      <c r="H38" s="23" t="str">
        <f aca="false">IF(A38="","",IF(COUNTIF($A$5:$A$104,A38)&gt;1,"編號重複",IF(OR(C38="",D38=""),"缺分類","✔")))</f>
        <v>✔</v>
      </c>
    </row>
    <row r="39" customFormat="false" ht="15" hidden="false" customHeight="false" outlineLevel="0" collapsed="false">
      <c r="A39" s="20" t="n">
        <v>6108</v>
      </c>
      <c r="B39" s="6" t="s">
        <v>107</v>
      </c>
      <c r="C39" s="21" t="s">
        <v>54</v>
      </c>
      <c r="D39" s="6" t="s">
        <v>59</v>
      </c>
      <c r="E39" s="22"/>
      <c r="F39" s="22"/>
      <c r="G39" s="6"/>
      <c r="H39" s="23" t="str">
        <f aca="false">IF(A39="","",IF(COUNTIF($A$5:$A$104,A39)&gt;1,"編號重複",IF(OR(C39="",D39=""),"缺分類","✔")))</f>
        <v>✔</v>
      </c>
    </row>
    <row r="40" customFormat="false" ht="15" hidden="false" customHeight="false" outlineLevel="0" collapsed="false">
      <c r="A40" s="20" t="n">
        <v>6109</v>
      </c>
      <c r="B40" s="6" t="s">
        <v>108</v>
      </c>
      <c r="C40" s="21" t="s">
        <v>54</v>
      </c>
      <c r="D40" s="6" t="s">
        <v>59</v>
      </c>
      <c r="E40" s="22"/>
      <c r="F40" s="22"/>
      <c r="G40" s="6"/>
      <c r="H40" s="23" t="str">
        <f aca="false">IF(A40="","",IF(COUNTIF($A$5:$A$104,A40)&gt;1,"編號重複",IF(OR(C40="",D40=""),"缺分類","✔")))</f>
        <v>✔</v>
      </c>
    </row>
    <row r="41" customFormat="false" ht="15" hidden="false" customHeight="false" outlineLevel="0" collapsed="false">
      <c r="A41" s="20" t="n">
        <v>6110</v>
      </c>
      <c r="B41" s="6" t="s">
        <v>109</v>
      </c>
      <c r="C41" s="21" t="s">
        <v>54</v>
      </c>
      <c r="D41" s="6" t="s">
        <v>59</v>
      </c>
      <c r="E41" s="22"/>
      <c r="F41" s="22"/>
      <c r="G41" s="6"/>
      <c r="H41" s="23" t="str">
        <f aca="false">IF(A41="","",IF(COUNTIF($A$5:$A$104,A41)&gt;1,"編號重複",IF(OR(C41="",D41=""),"缺分類","✔")))</f>
        <v>✔</v>
      </c>
    </row>
    <row r="42" customFormat="false" ht="15" hidden="false" customHeight="false" outlineLevel="0" collapsed="false">
      <c r="A42" s="20" t="n">
        <v>6111</v>
      </c>
      <c r="B42" s="6" t="s">
        <v>110</v>
      </c>
      <c r="C42" s="21" t="s">
        <v>54</v>
      </c>
      <c r="D42" s="6" t="s">
        <v>59</v>
      </c>
      <c r="E42" s="22"/>
      <c r="F42" s="22"/>
      <c r="G42" s="6"/>
      <c r="H42" s="23" t="str">
        <f aca="false">IF(A42="","",IF(COUNTIF($A$5:$A$104,A42)&gt;1,"編號重複",IF(OR(C42="",D42=""),"缺分類","✔")))</f>
        <v>✔</v>
      </c>
    </row>
    <row r="43" customFormat="false" ht="15" hidden="false" customHeight="false" outlineLevel="0" collapsed="false">
      <c r="A43" s="20" t="n">
        <v>6112</v>
      </c>
      <c r="B43" s="6" t="s">
        <v>111</v>
      </c>
      <c r="C43" s="21" t="s">
        <v>54</v>
      </c>
      <c r="D43" s="6" t="s">
        <v>59</v>
      </c>
      <c r="E43" s="22"/>
      <c r="F43" s="22"/>
      <c r="G43" s="6"/>
      <c r="H43" s="23" t="str">
        <f aca="false">IF(A43="","",IF(COUNTIF($A$5:$A$104,A43)&gt;1,"編號重複",IF(OR(C43="",D43=""),"缺分類","✔")))</f>
        <v>✔</v>
      </c>
    </row>
    <row r="44" customFormat="false" ht="15" hidden="false" customHeight="false" outlineLevel="0" collapsed="false">
      <c r="A44" s="20" t="n">
        <v>6113</v>
      </c>
      <c r="B44" s="6" t="s">
        <v>112</v>
      </c>
      <c r="C44" s="21" t="s">
        <v>54</v>
      </c>
      <c r="D44" s="6" t="s">
        <v>59</v>
      </c>
      <c r="E44" s="22"/>
      <c r="F44" s="22"/>
      <c r="G44" s="6"/>
      <c r="H44" s="23" t="str">
        <f aca="false">IF(A44="","",IF(COUNTIF($A$5:$A$104,A44)&gt;1,"編號重複",IF(OR(C44="",D44=""),"缺分類","✔")))</f>
        <v>✔</v>
      </c>
    </row>
    <row r="45" customFormat="false" ht="15" hidden="false" customHeight="false" outlineLevel="0" collapsed="false">
      <c r="A45" s="20" t="n">
        <v>6201</v>
      </c>
      <c r="B45" s="6" t="s">
        <v>113</v>
      </c>
      <c r="C45" s="21" t="s">
        <v>54</v>
      </c>
      <c r="D45" s="6" t="s">
        <v>60</v>
      </c>
      <c r="E45" s="22"/>
      <c r="F45" s="22"/>
      <c r="G45" s="6"/>
      <c r="H45" s="23" t="str">
        <f aca="false">IF(A45="","",IF(COUNTIF($A$5:$A$104,A45)&gt;1,"編號重複",IF(OR(C45="",D45=""),"缺分類","✔")))</f>
        <v>✔</v>
      </c>
    </row>
    <row r="46" customFormat="false" ht="15" hidden="false" customHeight="false" outlineLevel="0" collapsed="false">
      <c r="A46" s="20" t="n">
        <v>6202</v>
      </c>
      <c r="B46" s="6" t="s">
        <v>114</v>
      </c>
      <c r="C46" s="21" t="s">
        <v>54</v>
      </c>
      <c r="D46" s="6" t="s">
        <v>60</v>
      </c>
      <c r="E46" s="22"/>
      <c r="F46" s="22"/>
      <c r="G46" s="6"/>
      <c r="H46" s="23" t="str">
        <f aca="false">IF(A46="","",IF(COUNTIF($A$5:$A$104,A46)&gt;1,"編號重複",IF(OR(C46="",D46=""),"缺分類","✔")))</f>
        <v>✔</v>
      </c>
    </row>
    <row r="47" customFormat="false" ht="15" hidden="false" customHeight="false" outlineLevel="0" collapsed="false">
      <c r="A47" s="20" t="n">
        <v>7001</v>
      </c>
      <c r="B47" s="6" t="s">
        <v>115</v>
      </c>
      <c r="C47" s="21" t="s">
        <v>54</v>
      </c>
      <c r="D47" s="6" t="s">
        <v>61</v>
      </c>
      <c r="E47" s="22"/>
      <c r="F47" s="22"/>
      <c r="G47" s="6"/>
      <c r="H47" s="23" t="str">
        <f aca="false">IF(A47="","",IF(COUNTIF($A$5:$A$104,A47)&gt;1,"編號重複",IF(OR(C47="",D47=""),"缺分類","✔")))</f>
        <v>✔</v>
      </c>
    </row>
    <row r="48" customFormat="false" ht="15" hidden="false" customHeight="false" outlineLevel="0" collapsed="false">
      <c r="A48" s="20"/>
      <c r="B48" s="6"/>
      <c r="C48" s="21"/>
      <c r="D48" s="6"/>
      <c r="E48" s="22"/>
      <c r="F48" s="22"/>
      <c r="G48" s="6"/>
      <c r="H48" s="23" t="str">
        <f aca="false">IF(A48="","",IF(COUNTIF($A$5:$A$104,A48)&gt;1,"編號重複",IF(OR(C48="",D48=""),"缺分類","✔")))</f>
        <v/>
      </c>
    </row>
    <row r="49" customFormat="false" ht="15" hidden="false" customHeight="false" outlineLevel="0" collapsed="false">
      <c r="A49" s="20"/>
      <c r="B49" s="6"/>
      <c r="C49" s="21"/>
      <c r="D49" s="6"/>
      <c r="E49" s="22"/>
      <c r="F49" s="22"/>
      <c r="G49" s="6"/>
      <c r="H49" s="23" t="str">
        <f aca="false">IF(A49="","",IF(COUNTIF($A$5:$A$104,A49)&gt;1,"編號重複",IF(OR(C49="",D49=""),"缺分類","✔")))</f>
        <v/>
      </c>
    </row>
    <row r="50" customFormat="false" ht="15" hidden="false" customHeight="false" outlineLevel="0" collapsed="false">
      <c r="A50" s="20"/>
      <c r="B50" s="6"/>
      <c r="C50" s="21"/>
      <c r="D50" s="6"/>
      <c r="E50" s="22"/>
      <c r="F50" s="22"/>
      <c r="G50" s="6"/>
      <c r="H50" s="23" t="str">
        <f aca="false">IF(A50="","",IF(COUNTIF($A$5:$A$104,A50)&gt;1,"編號重複",IF(OR(C50="",D50=""),"缺分類","✔")))</f>
        <v/>
      </c>
    </row>
    <row r="51" customFormat="false" ht="15" hidden="false" customHeight="false" outlineLevel="0" collapsed="false">
      <c r="A51" s="20"/>
      <c r="B51" s="6"/>
      <c r="C51" s="21"/>
      <c r="D51" s="6"/>
      <c r="E51" s="22"/>
      <c r="F51" s="22"/>
      <c r="G51" s="6"/>
      <c r="H51" s="23" t="str">
        <f aca="false">IF(A51="","",IF(COUNTIF($A$5:$A$104,A51)&gt;1,"編號重複",IF(OR(C51="",D51=""),"缺分類","✔")))</f>
        <v/>
      </c>
    </row>
    <row r="52" customFormat="false" ht="15" hidden="false" customHeight="false" outlineLevel="0" collapsed="false">
      <c r="A52" s="20"/>
      <c r="B52" s="6"/>
      <c r="C52" s="21"/>
      <c r="D52" s="6"/>
      <c r="E52" s="22"/>
      <c r="F52" s="22"/>
      <c r="G52" s="6"/>
      <c r="H52" s="23" t="str">
        <f aca="false">IF(A52="","",IF(COUNTIF($A$5:$A$104,A52)&gt;1,"編號重複",IF(OR(C52="",D52=""),"缺分類","✔")))</f>
        <v/>
      </c>
    </row>
    <row r="53" customFormat="false" ht="15" hidden="false" customHeight="false" outlineLevel="0" collapsed="false">
      <c r="A53" s="20"/>
      <c r="B53" s="6"/>
      <c r="C53" s="21"/>
      <c r="D53" s="6"/>
      <c r="E53" s="22"/>
      <c r="F53" s="22"/>
      <c r="G53" s="6"/>
      <c r="H53" s="23" t="str">
        <f aca="false">IF(A53="","",IF(COUNTIF($A$5:$A$104,A53)&gt;1,"編號重複",IF(OR(C53="",D53=""),"缺分類","✔")))</f>
        <v/>
      </c>
    </row>
    <row r="54" customFormat="false" ht="15" hidden="false" customHeight="false" outlineLevel="0" collapsed="false">
      <c r="A54" s="20"/>
      <c r="B54" s="6"/>
      <c r="C54" s="21"/>
      <c r="D54" s="6"/>
      <c r="E54" s="22"/>
      <c r="F54" s="22"/>
      <c r="G54" s="6"/>
      <c r="H54" s="23" t="str">
        <f aca="false">IF(A54="","",IF(COUNTIF($A$5:$A$104,A54)&gt;1,"編號重複",IF(OR(C54="",D54=""),"缺分類","✔")))</f>
        <v/>
      </c>
    </row>
    <row r="55" customFormat="false" ht="15" hidden="false" customHeight="false" outlineLevel="0" collapsed="false">
      <c r="A55" s="20"/>
      <c r="B55" s="6"/>
      <c r="C55" s="21"/>
      <c r="D55" s="6"/>
      <c r="E55" s="22"/>
      <c r="F55" s="22"/>
      <c r="G55" s="6"/>
      <c r="H55" s="23" t="str">
        <f aca="false">IF(A55="","",IF(COUNTIF($A$5:$A$104,A55)&gt;1,"編號重複",IF(OR(C55="",D55=""),"缺分類","✔")))</f>
        <v/>
      </c>
    </row>
    <row r="56" customFormat="false" ht="15" hidden="false" customHeight="false" outlineLevel="0" collapsed="false">
      <c r="A56" s="20"/>
      <c r="B56" s="6"/>
      <c r="C56" s="21"/>
      <c r="D56" s="6"/>
      <c r="E56" s="22"/>
      <c r="F56" s="22"/>
      <c r="G56" s="6"/>
      <c r="H56" s="23" t="str">
        <f aca="false">IF(A56="","",IF(COUNTIF($A$5:$A$104,A56)&gt;1,"編號重複",IF(OR(C56="",D56=""),"缺分類","✔")))</f>
        <v/>
      </c>
    </row>
    <row r="57" customFormat="false" ht="15" hidden="false" customHeight="false" outlineLevel="0" collapsed="false">
      <c r="A57" s="20"/>
      <c r="B57" s="6"/>
      <c r="C57" s="21"/>
      <c r="D57" s="6"/>
      <c r="E57" s="22"/>
      <c r="F57" s="22"/>
      <c r="G57" s="6"/>
      <c r="H57" s="23" t="str">
        <f aca="false">IF(A57="","",IF(COUNTIF($A$5:$A$104,A57)&gt;1,"編號重複",IF(OR(C57="",D57=""),"缺分類","✔")))</f>
        <v/>
      </c>
    </row>
    <row r="58" customFormat="false" ht="15" hidden="false" customHeight="false" outlineLevel="0" collapsed="false">
      <c r="A58" s="20"/>
      <c r="B58" s="6"/>
      <c r="C58" s="21"/>
      <c r="D58" s="6"/>
      <c r="E58" s="22"/>
      <c r="F58" s="22"/>
      <c r="G58" s="6"/>
      <c r="H58" s="23" t="str">
        <f aca="false">IF(A58="","",IF(COUNTIF($A$5:$A$104,A58)&gt;1,"編號重複",IF(OR(C58="",D58=""),"缺分類","✔")))</f>
        <v/>
      </c>
    </row>
    <row r="59" customFormat="false" ht="15" hidden="false" customHeight="false" outlineLevel="0" collapsed="false">
      <c r="A59" s="20"/>
      <c r="B59" s="6"/>
      <c r="C59" s="21"/>
      <c r="D59" s="6"/>
      <c r="E59" s="22"/>
      <c r="F59" s="22"/>
      <c r="G59" s="6"/>
      <c r="H59" s="23" t="str">
        <f aca="false">IF(A59="","",IF(COUNTIF($A$5:$A$104,A59)&gt;1,"編號重複",IF(OR(C59="",D59=""),"缺分類","✔")))</f>
        <v/>
      </c>
    </row>
    <row r="60" customFormat="false" ht="15" hidden="false" customHeight="false" outlineLevel="0" collapsed="false">
      <c r="A60" s="20"/>
      <c r="B60" s="6"/>
      <c r="C60" s="21"/>
      <c r="D60" s="6"/>
      <c r="E60" s="22"/>
      <c r="F60" s="22"/>
      <c r="G60" s="6"/>
      <c r="H60" s="23" t="str">
        <f aca="false">IF(A60="","",IF(COUNTIF($A$5:$A$104,A60)&gt;1,"編號重複",IF(OR(C60="",D60=""),"缺分類","✔")))</f>
        <v/>
      </c>
    </row>
    <row r="61" customFormat="false" ht="15" hidden="false" customHeight="false" outlineLevel="0" collapsed="false">
      <c r="A61" s="20"/>
      <c r="B61" s="6"/>
      <c r="C61" s="21"/>
      <c r="D61" s="6"/>
      <c r="E61" s="22"/>
      <c r="F61" s="22"/>
      <c r="G61" s="6"/>
      <c r="H61" s="23" t="str">
        <f aca="false">IF(A61="","",IF(COUNTIF($A$5:$A$104,A61)&gt;1,"編號重複",IF(OR(C61="",D61=""),"缺分類","✔")))</f>
        <v/>
      </c>
    </row>
    <row r="62" customFormat="false" ht="15" hidden="false" customHeight="false" outlineLevel="0" collapsed="false">
      <c r="A62" s="20"/>
      <c r="B62" s="6"/>
      <c r="C62" s="21"/>
      <c r="D62" s="6"/>
      <c r="E62" s="22"/>
      <c r="F62" s="22"/>
      <c r="G62" s="6"/>
      <c r="H62" s="23" t="str">
        <f aca="false">IF(A62="","",IF(COUNTIF($A$5:$A$104,A62)&gt;1,"編號重複",IF(OR(C62="",D62=""),"缺分類","✔")))</f>
        <v/>
      </c>
    </row>
    <row r="63" customFormat="false" ht="15" hidden="false" customHeight="false" outlineLevel="0" collapsed="false">
      <c r="A63" s="20"/>
      <c r="B63" s="6"/>
      <c r="C63" s="21"/>
      <c r="D63" s="6"/>
      <c r="E63" s="22"/>
      <c r="F63" s="22"/>
      <c r="G63" s="6"/>
      <c r="H63" s="23" t="str">
        <f aca="false">IF(A63="","",IF(COUNTIF($A$5:$A$104,A63)&gt;1,"編號重複",IF(OR(C63="",D63=""),"缺分類","✔")))</f>
        <v/>
      </c>
    </row>
    <row r="64" customFormat="false" ht="15" hidden="false" customHeight="false" outlineLevel="0" collapsed="false">
      <c r="A64" s="20"/>
      <c r="B64" s="6"/>
      <c r="C64" s="21"/>
      <c r="D64" s="6"/>
      <c r="E64" s="22"/>
      <c r="F64" s="22"/>
      <c r="G64" s="6"/>
      <c r="H64" s="23" t="str">
        <f aca="false">IF(A64="","",IF(COUNTIF($A$5:$A$104,A64)&gt;1,"編號重複",IF(OR(C64="",D64=""),"缺分類","✔")))</f>
        <v/>
      </c>
    </row>
    <row r="65" customFormat="false" ht="15" hidden="false" customHeight="false" outlineLevel="0" collapsed="false">
      <c r="A65" s="20"/>
      <c r="B65" s="6"/>
      <c r="C65" s="21"/>
      <c r="D65" s="6"/>
      <c r="E65" s="22"/>
      <c r="F65" s="22"/>
      <c r="G65" s="6"/>
      <c r="H65" s="23" t="str">
        <f aca="false">IF(A65="","",IF(COUNTIF($A$5:$A$104,A65)&gt;1,"編號重複",IF(OR(C65="",D65=""),"缺分類","✔")))</f>
        <v/>
      </c>
    </row>
    <row r="66" customFormat="false" ht="15" hidden="false" customHeight="false" outlineLevel="0" collapsed="false">
      <c r="A66" s="20"/>
      <c r="B66" s="6"/>
      <c r="C66" s="21"/>
      <c r="D66" s="6"/>
      <c r="E66" s="22"/>
      <c r="F66" s="22"/>
      <c r="G66" s="6"/>
      <c r="H66" s="23" t="str">
        <f aca="false">IF(A66="","",IF(COUNTIF($A$5:$A$104,A66)&gt;1,"編號重複",IF(OR(C66="",D66=""),"缺分類","✔")))</f>
        <v/>
      </c>
    </row>
    <row r="67" customFormat="false" ht="15" hidden="false" customHeight="false" outlineLevel="0" collapsed="false">
      <c r="A67" s="20"/>
      <c r="B67" s="6"/>
      <c r="C67" s="21"/>
      <c r="D67" s="6"/>
      <c r="E67" s="22"/>
      <c r="F67" s="22"/>
      <c r="G67" s="6"/>
      <c r="H67" s="23" t="str">
        <f aca="false">IF(A67="","",IF(COUNTIF($A$5:$A$104,A67)&gt;1,"編號重複",IF(OR(C67="",D67=""),"缺分類","✔")))</f>
        <v/>
      </c>
    </row>
    <row r="68" customFormat="false" ht="15" hidden="false" customHeight="false" outlineLevel="0" collapsed="false">
      <c r="A68" s="20"/>
      <c r="B68" s="6"/>
      <c r="C68" s="21"/>
      <c r="D68" s="6"/>
      <c r="E68" s="22"/>
      <c r="F68" s="22"/>
      <c r="G68" s="6"/>
      <c r="H68" s="23" t="str">
        <f aca="false">IF(A68="","",IF(COUNTIF($A$5:$A$104,A68)&gt;1,"編號重複",IF(OR(C68="",D68=""),"缺分類","✔")))</f>
        <v/>
      </c>
    </row>
    <row r="69" customFormat="false" ht="15" hidden="false" customHeight="false" outlineLevel="0" collapsed="false">
      <c r="A69" s="20"/>
      <c r="B69" s="6"/>
      <c r="C69" s="21"/>
      <c r="D69" s="6"/>
      <c r="E69" s="22"/>
      <c r="F69" s="22"/>
      <c r="G69" s="6"/>
      <c r="H69" s="23" t="str">
        <f aca="false">IF(A69="","",IF(COUNTIF($A$5:$A$104,A69)&gt;1,"編號重複",IF(OR(C69="",D69=""),"缺分類","✔")))</f>
        <v/>
      </c>
    </row>
    <row r="70" customFormat="false" ht="15" hidden="false" customHeight="false" outlineLevel="0" collapsed="false">
      <c r="A70" s="20"/>
      <c r="B70" s="6"/>
      <c r="C70" s="21"/>
      <c r="D70" s="6"/>
      <c r="E70" s="22"/>
      <c r="F70" s="22"/>
      <c r="G70" s="6"/>
      <c r="H70" s="23" t="str">
        <f aca="false">IF(A70="","",IF(COUNTIF($A$5:$A$104,A70)&gt;1,"編號重複",IF(OR(C70="",D70=""),"缺分類","✔")))</f>
        <v/>
      </c>
    </row>
    <row r="71" customFormat="false" ht="15" hidden="false" customHeight="false" outlineLevel="0" collapsed="false">
      <c r="A71" s="20"/>
      <c r="B71" s="6"/>
      <c r="C71" s="21"/>
      <c r="D71" s="6"/>
      <c r="E71" s="22"/>
      <c r="F71" s="22"/>
      <c r="G71" s="6"/>
      <c r="H71" s="23" t="str">
        <f aca="false">IF(A71="","",IF(COUNTIF($A$5:$A$104,A71)&gt;1,"編號重複",IF(OR(C71="",D71=""),"缺分類","✔")))</f>
        <v/>
      </c>
    </row>
    <row r="72" customFormat="false" ht="15" hidden="false" customHeight="false" outlineLevel="0" collapsed="false">
      <c r="A72" s="20"/>
      <c r="B72" s="6"/>
      <c r="C72" s="21"/>
      <c r="D72" s="6"/>
      <c r="E72" s="22"/>
      <c r="F72" s="22"/>
      <c r="G72" s="6"/>
      <c r="H72" s="23" t="str">
        <f aca="false">IF(A72="","",IF(COUNTIF($A$5:$A$104,A72)&gt;1,"編號重複",IF(OR(C72="",D72=""),"缺分類","✔")))</f>
        <v/>
      </c>
    </row>
    <row r="73" customFormat="false" ht="15" hidden="false" customHeight="false" outlineLevel="0" collapsed="false">
      <c r="A73" s="20"/>
      <c r="B73" s="6"/>
      <c r="C73" s="21"/>
      <c r="D73" s="6"/>
      <c r="E73" s="22"/>
      <c r="F73" s="22"/>
      <c r="G73" s="6"/>
      <c r="H73" s="23" t="str">
        <f aca="false">IF(A73="","",IF(COUNTIF($A$5:$A$104,A73)&gt;1,"編號重複",IF(OR(C73="",D73=""),"缺分類","✔")))</f>
        <v/>
      </c>
    </row>
    <row r="74" customFormat="false" ht="15" hidden="false" customHeight="false" outlineLevel="0" collapsed="false">
      <c r="A74" s="20"/>
      <c r="B74" s="6"/>
      <c r="C74" s="21"/>
      <c r="D74" s="6"/>
      <c r="E74" s="22"/>
      <c r="F74" s="22"/>
      <c r="G74" s="6"/>
      <c r="H74" s="23" t="str">
        <f aca="false">IF(A74="","",IF(COUNTIF($A$5:$A$104,A74)&gt;1,"編號重複",IF(OR(C74="",D74=""),"缺分類","✔")))</f>
        <v/>
      </c>
    </row>
    <row r="75" customFormat="false" ht="15" hidden="false" customHeight="false" outlineLevel="0" collapsed="false">
      <c r="A75" s="20"/>
      <c r="B75" s="6"/>
      <c r="C75" s="21"/>
      <c r="D75" s="6"/>
      <c r="E75" s="22"/>
      <c r="F75" s="22"/>
      <c r="G75" s="6"/>
      <c r="H75" s="23" t="str">
        <f aca="false">IF(A75="","",IF(COUNTIF($A$5:$A$104,A75)&gt;1,"編號重複",IF(OR(C75="",D75=""),"缺分類","✔")))</f>
        <v/>
      </c>
    </row>
    <row r="76" customFormat="false" ht="15" hidden="false" customHeight="false" outlineLevel="0" collapsed="false">
      <c r="A76" s="20"/>
      <c r="B76" s="6"/>
      <c r="C76" s="21"/>
      <c r="D76" s="6"/>
      <c r="E76" s="22"/>
      <c r="F76" s="22"/>
      <c r="G76" s="6"/>
      <c r="H76" s="23" t="str">
        <f aca="false">IF(A76="","",IF(COUNTIF($A$5:$A$104,A76)&gt;1,"編號重複",IF(OR(C76="",D76=""),"缺分類","✔")))</f>
        <v/>
      </c>
    </row>
    <row r="77" customFormat="false" ht="15" hidden="false" customHeight="false" outlineLevel="0" collapsed="false">
      <c r="A77" s="20"/>
      <c r="B77" s="6"/>
      <c r="C77" s="21"/>
      <c r="D77" s="6"/>
      <c r="E77" s="22"/>
      <c r="F77" s="22"/>
      <c r="G77" s="6"/>
      <c r="H77" s="23" t="str">
        <f aca="false">IF(A77="","",IF(COUNTIF($A$5:$A$104,A77)&gt;1,"編號重複",IF(OR(C77="",D77=""),"缺分類","✔")))</f>
        <v/>
      </c>
    </row>
    <row r="78" customFormat="false" ht="15" hidden="false" customHeight="false" outlineLevel="0" collapsed="false">
      <c r="A78" s="20"/>
      <c r="B78" s="6"/>
      <c r="C78" s="21"/>
      <c r="D78" s="6"/>
      <c r="E78" s="22"/>
      <c r="F78" s="22"/>
      <c r="G78" s="6"/>
      <c r="H78" s="23" t="str">
        <f aca="false">IF(A78="","",IF(COUNTIF($A$5:$A$104,A78)&gt;1,"編號重複",IF(OR(C78="",D78=""),"缺分類","✔")))</f>
        <v/>
      </c>
    </row>
    <row r="79" customFormat="false" ht="15" hidden="false" customHeight="false" outlineLevel="0" collapsed="false">
      <c r="A79" s="20"/>
      <c r="B79" s="6"/>
      <c r="C79" s="21"/>
      <c r="D79" s="6"/>
      <c r="E79" s="22"/>
      <c r="F79" s="22"/>
      <c r="G79" s="6"/>
      <c r="H79" s="23" t="str">
        <f aca="false">IF(A79="","",IF(COUNTIF($A$5:$A$104,A79)&gt;1,"編號重複",IF(OR(C79="",D79=""),"缺分類","✔")))</f>
        <v/>
      </c>
    </row>
    <row r="80" customFormat="false" ht="15" hidden="false" customHeight="false" outlineLevel="0" collapsed="false">
      <c r="A80" s="20"/>
      <c r="B80" s="6"/>
      <c r="C80" s="21"/>
      <c r="D80" s="6"/>
      <c r="E80" s="22"/>
      <c r="F80" s="22"/>
      <c r="G80" s="6"/>
      <c r="H80" s="23" t="str">
        <f aca="false">IF(A80="","",IF(COUNTIF($A$5:$A$104,A80)&gt;1,"編號重複",IF(OR(C80="",D80=""),"缺分類","✔")))</f>
        <v/>
      </c>
    </row>
    <row r="81" customFormat="false" ht="15" hidden="false" customHeight="false" outlineLevel="0" collapsed="false">
      <c r="A81" s="20"/>
      <c r="B81" s="6"/>
      <c r="C81" s="21"/>
      <c r="D81" s="6"/>
      <c r="E81" s="22"/>
      <c r="F81" s="22"/>
      <c r="G81" s="6"/>
      <c r="H81" s="23" t="str">
        <f aca="false">IF(A81="","",IF(COUNTIF($A$5:$A$104,A81)&gt;1,"編號重複",IF(OR(C81="",D81=""),"缺分類","✔")))</f>
        <v/>
      </c>
    </row>
    <row r="82" customFormat="false" ht="15" hidden="false" customHeight="false" outlineLevel="0" collapsed="false">
      <c r="A82" s="20"/>
      <c r="B82" s="6"/>
      <c r="C82" s="21"/>
      <c r="D82" s="6"/>
      <c r="E82" s="22"/>
      <c r="F82" s="22"/>
      <c r="G82" s="6"/>
      <c r="H82" s="23" t="str">
        <f aca="false">IF(A82="","",IF(COUNTIF($A$5:$A$104,A82)&gt;1,"編號重複",IF(OR(C82="",D82=""),"缺分類","✔")))</f>
        <v/>
      </c>
    </row>
    <row r="83" customFormat="false" ht="15" hidden="false" customHeight="false" outlineLevel="0" collapsed="false">
      <c r="A83" s="20"/>
      <c r="B83" s="6"/>
      <c r="C83" s="21"/>
      <c r="D83" s="6"/>
      <c r="E83" s="22"/>
      <c r="F83" s="22"/>
      <c r="G83" s="6"/>
      <c r="H83" s="23" t="str">
        <f aca="false">IF(A83="","",IF(COUNTIF($A$5:$A$104,A83)&gt;1,"編號重複",IF(OR(C83="",D83=""),"缺分類","✔")))</f>
        <v/>
      </c>
    </row>
    <row r="84" customFormat="false" ht="15" hidden="false" customHeight="false" outlineLevel="0" collapsed="false">
      <c r="A84" s="20"/>
      <c r="B84" s="6"/>
      <c r="C84" s="21"/>
      <c r="D84" s="6"/>
      <c r="E84" s="22"/>
      <c r="F84" s="22"/>
      <c r="G84" s="6"/>
      <c r="H84" s="23" t="str">
        <f aca="false">IF(A84="","",IF(COUNTIF($A$5:$A$104,A84)&gt;1,"編號重複",IF(OR(C84="",D84=""),"缺分類","✔")))</f>
        <v/>
      </c>
    </row>
    <row r="85" customFormat="false" ht="15" hidden="false" customHeight="false" outlineLevel="0" collapsed="false">
      <c r="A85" s="20"/>
      <c r="B85" s="6"/>
      <c r="C85" s="21"/>
      <c r="D85" s="6"/>
      <c r="E85" s="22"/>
      <c r="F85" s="22"/>
      <c r="G85" s="6"/>
      <c r="H85" s="23" t="str">
        <f aca="false">IF(A85="","",IF(COUNTIF($A$5:$A$104,A85)&gt;1,"編號重複",IF(OR(C85="",D85=""),"缺分類","✔")))</f>
        <v/>
      </c>
    </row>
    <row r="86" customFormat="false" ht="15" hidden="false" customHeight="false" outlineLevel="0" collapsed="false">
      <c r="A86" s="20"/>
      <c r="B86" s="6"/>
      <c r="C86" s="21"/>
      <c r="D86" s="6"/>
      <c r="E86" s="22"/>
      <c r="F86" s="22"/>
      <c r="G86" s="6"/>
      <c r="H86" s="23" t="str">
        <f aca="false">IF(A86="","",IF(COUNTIF($A$5:$A$104,A86)&gt;1,"編號重複",IF(OR(C86="",D86=""),"缺分類","✔")))</f>
        <v/>
      </c>
    </row>
    <row r="87" customFormat="false" ht="15" hidden="false" customHeight="false" outlineLevel="0" collapsed="false">
      <c r="A87" s="20"/>
      <c r="B87" s="6"/>
      <c r="C87" s="21"/>
      <c r="D87" s="6"/>
      <c r="E87" s="22"/>
      <c r="F87" s="22"/>
      <c r="G87" s="6"/>
      <c r="H87" s="23" t="str">
        <f aca="false">IF(A87="","",IF(COUNTIF($A$5:$A$104,A87)&gt;1,"編號重複",IF(OR(C87="",D87=""),"缺分類","✔")))</f>
        <v/>
      </c>
    </row>
    <row r="88" customFormat="false" ht="15" hidden="false" customHeight="false" outlineLevel="0" collapsed="false">
      <c r="A88" s="20"/>
      <c r="B88" s="6"/>
      <c r="C88" s="21"/>
      <c r="D88" s="6"/>
      <c r="E88" s="22"/>
      <c r="F88" s="22"/>
      <c r="G88" s="6"/>
      <c r="H88" s="23" t="str">
        <f aca="false">IF(A88="","",IF(COUNTIF($A$5:$A$104,A88)&gt;1,"編號重複",IF(OR(C88="",D88=""),"缺分類","✔")))</f>
        <v/>
      </c>
    </row>
    <row r="89" customFormat="false" ht="15" hidden="false" customHeight="false" outlineLevel="0" collapsed="false">
      <c r="A89" s="20"/>
      <c r="B89" s="6"/>
      <c r="C89" s="21"/>
      <c r="D89" s="6"/>
      <c r="E89" s="22"/>
      <c r="F89" s="22"/>
      <c r="G89" s="6"/>
      <c r="H89" s="23" t="str">
        <f aca="false">IF(A89="","",IF(COUNTIF($A$5:$A$104,A89)&gt;1,"編號重複",IF(OR(C89="",D89=""),"缺分類","✔")))</f>
        <v/>
      </c>
    </row>
    <row r="90" customFormat="false" ht="15" hidden="false" customHeight="false" outlineLevel="0" collapsed="false">
      <c r="A90" s="20"/>
      <c r="B90" s="6"/>
      <c r="C90" s="21"/>
      <c r="D90" s="6"/>
      <c r="E90" s="22"/>
      <c r="F90" s="22"/>
      <c r="G90" s="6"/>
      <c r="H90" s="23" t="str">
        <f aca="false">IF(A90="","",IF(COUNTIF($A$5:$A$104,A90)&gt;1,"編號重複",IF(OR(C90="",D90=""),"缺分類","✔")))</f>
        <v/>
      </c>
    </row>
    <row r="91" customFormat="false" ht="15" hidden="false" customHeight="false" outlineLevel="0" collapsed="false">
      <c r="A91" s="20"/>
      <c r="B91" s="6"/>
      <c r="C91" s="21"/>
      <c r="D91" s="6"/>
      <c r="E91" s="22"/>
      <c r="F91" s="22"/>
      <c r="G91" s="6"/>
      <c r="H91" s="23" t="str">
        <f aca="false">IF(A91="","",IF(COUNTIF($A$5:$A$104,A91)&gt;1,"編號重複",IF(OR(C91="",D91=""),"缺分類","✔")))</f>
        <v/>
      </c>
    </row>
    <row r="92" customFormat="false" ht="15" hidden="false" customHeight="false" outlineLevel="0" collapsed="false">
      <c r="A92" s="20"/>
      <c r="B92" s="6"/>
      <c r="C92" s="21"/>
      <c r="D92" s="6"/>
      <c r="E92" s="22"/>
      <c r="F92" s="22"/>
      <c r="G92" s="6"/>
      <c r="H92" s="23" t="str">
        <f aca="false">IF(A92="","",IF(COUNTIF($A$5:$A$104,A92)&gt;1,"編號重複",IF(OR(C92="",D92=""),"缺分類","✔")))</f>
        <v/>
      </c>
    </row>
    <row r="93" customFormat="false" ht="15" hidden="false" customHeight="false" outlineLevel="0" collapsed="false">
      <c r="A93" s="20"/>
      <c r="B93" s="6"/>
      <c r="C93" s="21"/>
      <c r="D93" s="6"/>
      <c r="E93" s="22"/>
      <c r="F93" s="22"/>
      <c r="G93" s="6"/>
      <c r="H93" s="23" t="str">
        <f aca="false">IF(A93="","",IF(COUNTIF($A$5:$A$104,A93)&gt;1,"編號重複",IF(OR(C93="",D93=""),"缺分類","✔")))</f>
        <v/>
      </c>
    </row>
    <row r="94" customFormat="false" ht="15" hidden="false" customHeight="false" outlineLevel="0" collapsed="false">
      <c r="A94" s="20"/>
      <c r="B94" s="6"/>
      <c r="C94" s="21"/>
      <c r="D94" s="6"/>
      <c r="E94" s="22"/>
      <c r="F94" s="22"/>
      <c r="G94" s="6"/>
      <c r="H94" s="23" t="str">
        <f aca="false">IF(A94="","",IF(COUNTIF($A$5:$A$104,A94)&gt;1,"編號重複",IF(OR(C94="",D94=""),"缺分類","✔")))</f>
        <v/>
      </c>
    </row>
    <row r="95" customFormat="false" ht="15" hidden="false" customHeight="false" outlineLevel="0" collapsed="false">
      <c r="A95" s="20"/>
      <c r="B95" s="6"/>
      <c r="C95" s="21"/>
      <c r="D95" s="6"/>
      <c r="E95" s="22"/>
      <c r="F95" s="22"/>
      <c r="G95" s="6"/>
      <c r="H95" s="23" t="str">
        <f aca="false">IF(A95="","",IF(COUNTIF($A$5:$A$104,A95)&gt;1,"編號重複",IF(OR(C95="",D95=""),"缺分類","✔")))</f>
        <v/>
      </c>
    </row>
    <row r="96" customFormat="false" ht="15" hidden="false" customHeight="false" outlineLevel="0" collapsed="false">
      <c r="A96" s="20"/>
      <c r="B96" s="6"/>
      <c r="C96" s="21"/>
      <c r="D96" s="6"/>
      <c r="E96" s="22"/>
      <c r="F96" s="22"/>
      <c r="G96" s="6"/>
      <c r="H96" s="23" t="str">
        <f aca="false">IF(A96="","",IF(COUNTIF($A$5:$A$104,A96)&gt;1,"編號重複",IF(OR(C96="",D96=""),"缺分類","✔")))</f>
        <v/>
      </c>
    </row>
    <row r="97" customFormat="false" ht="15" hidden="false" customHeight="false" outlineLevel="0" collapsed="false">
      <c r="A97" s="20"/>
      <c r="B97" s="6"/>
      <c r="C97" s="21"/>
      <c r="D97" s="6"/>
      <c r="E97" s="22"/>
      <c r="F97" s="22"/>
      <c r="G97" s="6"/>
      <c r="H97" s="23" t="str">
        <f aca="false">IF(A97="","",IF(COUNTIF($A$5:$A$104,A97)&gt;1,"編號重複",IF(OR(C97="",D97=""),"缺分類","✔")))</f>
        <v/>
      </c>
    </row>
    <row r="98" customFormat="false" ht="15" hidden="false" customHeight="false" outlineLevel="0" collapsed="false">
      <c r="A98" s="20"/>
      <c r="B98" s="6"/>
      <c r="C98" s="21"/>
      <c r="D98" s="6"/>
      <c r="E98" s="22"/>
      <c r="F98" s="22"/>
      <c r="G98" s="6"/>
      <c r="H98" s="23" t="str">
        <f aca="false">IF(A98="","",IF(COUNTIF($A$5:$A$104,A98)&gt;1,"編號重複",IF(OR(C98="",D98=""),"缺分類","✔")))</f>
        <v/>
      </c>
    </row>
    <row r="99" customFormat="false" ht="15" hidden="false" customHeight="false" outlineLevel="0" collapsed="false">
      <c r="A99" s="20"/>
      <c r="B99" s="6"/>
      <c r="C99" s="21"/>
      <c r="D99" s="6"/>
      <c r="E99" s="22"/>
      <c r="F99" s="22"/>
      <c r="G99" s="6"/>
      <c r="H99" s="23" t="str">
        <f aca="false">IF(A99="","",IF(COUNTIF($A$5:$A$104,A99)&gt;1,"編號重複",IF(OR(C99="",D99=""),"缺分類","✔")))</f>
        <v/>
      </c>
    </row>
    <row r="100" customFormat="false" ht="15" hidden="false" customHeight="false" outlineLevel="0" collapsed="false">
      <c r="A100" s="20"/>
      <c r="B100" s="6"/>
      <c r="C100" s="21"/>
      <c r="D100" s="6"/>
      <c r="E100" s="22"/>
      <c r="F100" s="22"/>
      <c r="G100" s="6"/>
      <c r="H100" s="23" t="str">
        <f aca="false">IF(A100="","",IF(COUNTIF($A$5:$A$104,A100)&gt;1,"編號重複",IF(OR(C100="",D100=""),"缺分類","✔")))</f>
        <v/>
      </c>
    </row>
    <row r="101" customFormat="false" ht="15" hidden="false" customHeight="false" outlineLevel="0" collapsed="false">
      <c r="A101" s="20"/>
      <c r="B101" s="6"/>
      <c r="C101" s="21"/>
      <c r="D101" s="6"/>
      <c r="E101" s="22"/>
      <c r="F101" s="22"/>
      <c r="G101" s="6"/>
      <c r="H101" s="23" t="str">
        <f aca="false">IF(A101="","",IF(COUNTIF($A$5:$A$104,A101)&gt;1,"編號重複",IF(OR(C101="",D101=""),"缺分類","✔")))</f>
        <v/>
      </c>
    </row>
    <row r="102" customFormat="false" ht="15" hidden="false" customHeight="false" outlineLevel="0" collapsed="false">
      <c r="A102" s="20"/>
      <c r="B102" s="6"/>
      <c r="C102" s="21"/>
      <c r="D102" s="6"/>
      <c r="E102" s="22"/>
      <c r="F102" s="22"/>
      <c r="G102" s="6"/>
      <c r="H102" s="23" t="str">
        <f aca="false">IF(A102="","",IF(COUNTIF($A$5:$A$104,A102)&gt;1,"編號重複",IF(OR(C102="",D102=""),"缺分類","✔")))</f>
        <v/>
      </c>
    </row>
    <row r="103" customFormat="false" ht="15" hidden="false" customHeight="false" outlineLevel="0" collapsed="false">
      <c r="A103" s="20"/>
      <c r="B103" s="6"/>
      <c r="C103" s="21"/>
      <c r="D103" s="6"/>
      <c r="E103" s="22"/>
      <c r="F103" s="22"/>
      <c r="G103" s="6"/>
      <c r="H103" s="23" t="str">
        <f aca="false">IF(A103="","",IF(COUNTIF($A$5:$A$104,A103)&gt;1,"編號重複",IF(OR(C103="",D103=""),"缺分類","✔")))</f>
        <v/>
      </c>
    </row>
    <row r="104" customFormat="false" ht="15" hidden="false" customHeight="false" outlineLevel="0" collapsed="false">
      <c r="A104" s="20"/>
      <c r="B104" s="6"/>
      <c r="C104" s="21"/>
      <c r="D104" s="6"/>
      <c r="E104" s="22"/>
      <c r="F104" s="22"/>
      <c r="G104" s="6"/>
      <c r="H104" s="23" t="str">
        <f aca="false">IF(A104="","",IF(COUNTIF($A$5:$A$104,A104)&gt;1,"編號重複",IF(OR(C104="",D104=""),"缺分類","✔")))</f>
        <v/>
      </c>
    </row>
    <row r="105" customFormat="false" ht="15" hidden="false" customHeight="false" outlineLevel="0" collapsed="false">
      <c r="D105" s="24" t="s">
        <v>116</v>
      </c>
      <c r="E105" s="25" t="n">
        <f aca="false">SUM(E5:E104)</f>
        <v>0</v>
      </c>
      <c r="F105" s="25" t="n">
        <f aca="false">SUM(F5:F104)</f>
        <v>0</v>
      </c>
      <c r="G105" s="26" t="str">
        <f aca="false">IF(ROUND(E105-F105,2)=0,"✔ 期初借貸平衡","✘ 期初借貸不平")</f>
        <v>✔ 期初借貸平衡</v>
      </c>
    </row>
  </sheetData>
  <conditionalFormatting sqref="H5:H104">
    <cfRule type="expression" priority="2" aboveAverage="0" equalAverage="0" bottom="0" percent="0" rank="0" text="" dxfId="0">
      <formula>AND(H5&lt;&gt;"",H5&lt;&gt;"✔")</formula>
    </cfRule>
    <cfRule type="expression" priority="3" aboveAverage="0" equalAverage="0" bottom="0" percent="0" rank="0" text="" dxfId="1">
      <formula>H5="✔"</formula>
    </cfRule>
  </conditionalFormatting>
  <dataValidations count="2">
    <dataValidation allowBlank="true" errorStyle="stop" operator="between" showDropDown="false" showErrorMessage="false" showInputMessage="false" sqref="C5:C104" type="list">
      <formula1>設定!$D$4:$D$8</formula1>
      <formula2>0</formula2>
    </dataValidation>
    <dataValidation allowBlank="true" errorStyle="stop" operator="between" showDropDown="false" showErrorMessage="false" showInputMessage="false" sqref="D5:D104" type="list">
      <formula1>設定!$F$4:$F$15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P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2" min="1" style="0" width="12"/>
    <col collapsed="false" customWidth="true" hidden="false" outlineLevel="0" max="3" min="3" style="0" width="11"/>
    <col collapsed="false" customWidth="true" hidden="false" outlineLevel="0" max="4" min="4" style="0" width="32"/>
    <col collapsed="false" customWidth="true" hidden="false" outlineLevel="0" max="5" min="5" style="0" width="11"/>
    <col collapsed="false" customWidth="true" hidden="false" outlineLevel="0" max="6" min="6" style="0" width="26"/>
    <col collapsed="false" customWidth="true" hidden="false" outlineLevel="0" max="8" min="7" style="0" width="15"/>
    <col collapsed="false" customWidth="true" hidden="false" outlineLevel="0" max="9" min="9" style="0" width="24"/>
    <col collapsed="false" customWidth="true" hidden="false" outlineLevel="0" max="10" min="10" style="0" width="9"/>
    <col collapsed="false" customWidth="true" hidden="false" outlineLevel="0" max="11" min="11" style="0" width="11"/>
    <col collapsed="false" customWidth="true" hidden="true" outlineLevel="1" max="16" min="12" style="0" width="10"/>
  </cols>
  <sheetData>
    <row r="1" customFormat="false" ht="17.35" hidden="false" customHeight="false" outlineLevel="0" collapsed="false">
      <c r="A1" s="12" t="s">
        <v>117</v>
      </c>
    </row>
    <row r="2" customFormat="false" ht="15" hidden="false" customHeight="false" outlineLevel="0" collapsed="false">
      <c r="A2" s="2" t="s">
        <v>118</v>
      </c>
    </row>
    <row r="3" customFormat="false" ht="15" hidden="false" customHeight="false" outlineLevel="0" collapsed="false">
      <c r="A3" s="27" t="s">
        <v>119</v>
      </c>
    </row>
    <row r="5" customFormat="false" ht="30" hidden="false" customHeight="true" outlineLevel="0" collapsed="false">
      <c r="A5" s="19" t="s">
        <v>120</v>
      </c>
      <c r="B5" s="19" t="s">
        <v>121</v>
      </c>
      <c r="C5" s="19" t="s">
        <v>36</v>
      </c>
      <c r="D5" s="19" t="s">
        <v>122</v>
      </c>
      <c r="E5" s="19" t="s">
        <v>67</v>
      </c>
      <c r="F5" s="19" t="s">
        <v>68</v>
      </c>
      <c r="G5" s="19" t="s">
        <v>123</v>
      </c>
      <c r="H5" s="19" t="s">
        <v>124</v>
      </c>
      <c r="I5" s="19" t="s">
        <v>125</v>
      </c>
      <c r="J5" s="19" t="s">
        <v>126</v>
      </c>
      <c r="K5" s="19" t="s">
        <v>73</v>
      </c>
      <c r="L5" s="28" t="s">
        <v>127</v>
      </c>
      <c r="M5" s="28" t="s">
        <v>128</v>
      </c>
      <c r="N5" s="28" t="s">
        <v>129</v>
      </c>
      <c r="O5" s="28" t="s">
        <v>130</v>
      </c>
      <c r="P5" s="28" t="s">
        <v>131</v>
      </c>
    </row>
    <row r="6" customFormat="false" ht="15" hidden="false" customHeight="false" outlineLevel="0" collapsed="false">
      <c r="A6" s="20" t="s">
        <v>132</v>
      </c>
      <c r="B6" s="29" t="n">
        <v>46024</v>
      </c>
      <c r="C6" s="21" t="s">
        <v>49</v>
      </c>
      <c r="D6" s="6" t="s">
        <v>133</v>
      </c>
      <c r="E6" s="30" t="n">
        <v>1002</v>
      </c>
      <c r="F6" s="8" t="str">
        <f aca="false">IF(E6="","",IFERROR(INDEX(會計科目表!$B$5:$B$104,MATCH(E6,會計科目表!$A$5:$A$104,0)),"科目不存在"))</f>
        <v>銀行存款－活期</v>
      </c>
      <c r="G6" s="22" t="n">
        <v>100000</v>
      </c>
      <c r="H6" s="22"/>
      <c r="I6" s="31" t="s">
        <v>134</v>
      </c>
      <c r="J6" s="32" t="str">
        <f aca="false">IF(I6="","",HYPERLINK(IF(LEFT(I6,4)="http",I6,設定!$B$7&amp;I6),"開啟"))</f>
        <v>開啟</v>
      </c>
      <c r="K6" s="23" t="str">
        <f aca="false">IF(A6="","",IF(B6="","缺日期",IF(E6="","缺科目",IF(F6="科目不存在","科目不存在",IF(ROUND(SUMIF($A$6:$A$505,A6,$G$6:$G$505)-SUMIF($A$6:$A$505,A6,$H$6:$H$505),2)=0,"✔","借貸不平")))))</f>
        <v>✔</v>
      </c>
      <c r="L6" s="33" t="n">
        <f aca="false">IF(A6="","",COUNTIF($A$6:A6,A6))</f>
        <v>1</v>
      </c>
      <c r="M6" s="33" t="str">
        <f aca="false">IF(A6="","",A6&amp;"|"&amp;L6)</f>
        <v>V-0001|1</v>
      </c>
      <c r="N6" s="33" t="n">
        <f aca="false">IF(E6="","",COUNTIF($E$6:E6,E6))</f>
        <v>1</v>
      </c>
      <c r="O6" s="33" t="str">
        <f aca="false">IF(E6="","",E6&amp;"|"&amp;N6)</f>
        <v>1002|1</v>
      </c>
      <c r="P6" s="33" t="n">
        <f aca="false">IF(L6=1,COUNTIF($L$6:L6,1),"")</f>
        <v>1</v>
      </c>
    </row>
    <row r="7" customFormat="false" ht="15" hidden="false" customHeight="false" outlineLevel="0" collapsed="false">
      <c r="A7" s="20" t="s">
        <v>132</v>
      </c>
      <c r="B7" s="29" t="n">
        <v>46024</v>
      </c>
      <c r="C7" s="21" t="s">
        <v>49</v>
      </c>
      <c r="D7" s="6" t="s">
        <v>133</v>
      </c>
      <c r="E7" s="30" t="n">
        <v>3001</v>
      </c>
      <c r="F7" s="8" t="str">
        <f aca="false">IF(E7="","",IFERROR(INDEX(會計科目表!$B$5:$B$104,MATCH(E7,會計科目表!$A$5:$A$104,0)),"科目不存在"))</f>
        <v>股本</v>
      </c>
      <c r="G7" s="22"/>
      <c r="H7" s="22" t="n">
        <v>100000</v>
      </c>
      <c r="I7" s="6"/>
      <c r="J7" s="32" t="str">
        <f aca="false">IF(I7="","",HYPERLINK(IF(LEFT(I7,4)="http",I7,設定!$B$7&amp;I7),"開啟"))</f>
        <v/>
      </c>
      <c r="K7" s="23" t="str">
        <f aca="false">IF(A7="","",IF(B7="","缺日期",IF(E7="","缺科目",IF(F7="科目不存在","科目不存在",IF(ROUND(SUMIF($A$6:$A$505,A7,$G$6:$G$505)-SUMIF($A$6:$A$505,A7,$H$6:$H$505),2)=0,"✔","借貸不平")))))</f>
        <v>✔</v>
      </c>
      <c r="L7" s="33" t="n">
        <f aca="false">IF(A7="","",COUNTIF($A$6:A7,A7))</f>
        <v>2</v>
      </c>
      <c r="M7" s="33" t="str">
        <f aca="false">IF(A7="","",A7&amp;"|"&amp;L7)</f>
        <v>V-0001|2</v>
      </c>
      <c r="N7" s="33" t="n">
        <f aca="false">IF(E7="","",COUNTIF($E$6:E7,E7))</f>
        <v>1</v>
      </c>
      <c r="O7" s="33" t="str">
        <f aca="false">IF(E7="","",E7&amp;"|"&amp;N7)</f>
        <v>3001|1</v>
      </c>
      <c r="P7" s="33" t="str">
        <f aca="false">IF(L7=1,COUNTIF($L$6:L7,1),"")</f>
        <v/>
      </c>
    </row>
    <row r="8" customFormat="false" ht="15" hidden="false" customHeight="false" outlineLevel="0" collapsed="false">
      <c r="A8" s="20" t="s">
        <v>135</v>
      </c>
      <c r="B8" s="29" t="n">
        <v>46037</v>
      </c>
      <c r="C8" s="21" t="s">
        <v>41</v>
      </c>
      <c r="D8" s="6" t="s">
        <v>136</v>
      </c>
      <c r="E8" s="30" t="n">
        <v>1002</v>
      </c>
      <c r="F8" s="8" t="str">
        <f aca="false">IF(E8="","",IFERROR(INDEX(會計科目表!$B$5:$B$104,MATCH(E8,會計科目表!$A$5:$A$104,0)),"科目不存在"))</f>
        <v>銀行存款－活期</v>
      </c>
      <c r="G8" s="22" t="n">
        <v>30000</v>
      </c>
      <c r="H8" s="22"/>
      <c r="I8" s="6"/>
      <c r="J8" s="32" t="str">
        <f aca="false">IF(I8="","",HYPERLINK(IF(LEFT(I8,4)="http",I8,設定!$B$7&amp;I8),"開啟"))</f>
        <v/>
      </c>
      <c r="K8" s="23" t="str">
        <f aca="false">IF(A8="","",IF(B8="","缺日期",IF(E8="","缺科目",IF(F8="科目不存在","科目不存在",IF(ROUND(SUMIF($A$6:$A$505,A8,$G$6:$G$505)-SUMIF($A$6:$A$505,A8,$H$6:$H$505),2)=0,"✔","借貸不平")))))</f>
        <v>✔</v>
      </c>
      <c r="L8" s="33" t="n">
        <f aca="false">IF(A8="","",COUNTIF($A$6:A8,A8))</f>
        <v>1</v>
      </c>
      <c r="M8" s="33" t="str">
        <f aca="false">IF(A8="","",A8&amp;"|"&amp;L8)</f>
        <v>V-0002|1</v>
      </c>
      <c r="N8" s="33" t="n">
        <f aca="false">IF(E8="","",COUNTIF($E$6:E8,E8))</f>
        <v>2</v>
      </c>
      <c r="O8" s="33" t="str">
        <f aca="false">IF(E8="","",E8&amp;"|"&amp;N8)</f>
        <v>1002|2</v>
      </c>
      <c r="P8" s="33" t="n">
        <f aca="false">IF(L8=1,COUNTIF($L$6:L8,1),"")</f>
        <v>2</v>
      </c>
    </row>
    <row r="9" customFormat="false" ht="15" hidden="false" customHeight="false" outlineLevel="0" collapsed="false">
      <c r="A9" s="20" t="s">
        <v>135</v>
      </c>
      <c r="B9" s="29" t="n">
        <v>46037</v>
      </c>
      <c r="C9" s="21" t="s">
        <v>41</v>
      </c>
      <c r="D9" s="6" t="s">
        <v>136</v>
      </c>
      <c r="E9" s="30" t="n">
        <v>4001</v>
      </c>
      <c r="F9" s="8" t="str">
        <f aca="false">IF(E9="","",IFERROR(INDEX(會計科目表!$B$5:$B$104,MATCH(E9,會計科目表!$A$5:$A$104,0)),"科目不存在"))</f>
        <v>銷售收入</v>
      </c>
      <c r="G9" s="22"/>
      <c r="H9" s="22" t="n">
        <v>30000</v>
      </c>
      <c r="I9" s="6"/>
      <c r="J9" s="32" t="str">
        <f aca="false">IF(I9="","",HYPERLINK(IF(LEFT(I9,4)="http",I9,設定!$B$7&amp;I9),"開啟"))</f>
        <v/>
      </c>
      <c r="K9" s="23" t="str">
        <f aca="false">IF(A9="","",IF(B9="","缺日期",IF(E9="","缺科目",IF(F9="科目不存在","科目不存在",IF(ROUND(SUMIF($A$6:$A$505,A9,$G$6:$G$505)-SUMIF($A$6:$A$505,A9,$H$6:$H$505),2)=0,"✔","借貸不平")))))</f>
        <v>✔</v>
      </c>
      <c r="L9" s="33" t="n">
        <f aca="false">IF(A9="","",COUNTIF($A$6:A9,A9))</f>
        <v>2</v>
      </c>
      <c r="M9" s="33" t="str">
        <f aca="false">IF(A9="","",A9&amp;"|"&amp;L9)</f>
        <v>V-0002|2</v>
      </c>
      <c r="N9" s="33" t="n">
        <f aca="false">IF(E9="","",COUNTIF($E$6:E9,E9))</f>
        <v>1</v>
      </c>
      <c r="O9" s="33" t="str">
        <f aca="false">IF(E9="","",E9&amp;"|"&amp;N9)</f>
        <v>4001|1</v>
      </c>
      <c r="P9" s="33" t="str">
        <f aca="false">IF(L9=1,COUNTIF($L$6:L9,1),"")</f>
        <v/>
      </c>
    </row>
    <row r="10" customFormat="false" ht="15" hidden="false" customHeight="false" outlineLevel="0" collapsed="false">
      <c r="A10" s="20" t="s">
        <v>137</v>
      </c>
      <c r="B10" s="29" t="n">
        <v>46053</v>
      </c>
      <c r="C10" s="21" t="s">
        <v>45</v>
      </c>
      <c r="D10" s="6" t="s">
        <v>138</v>
      </c>
      <c r="E10" s="30" t="n">
        <v>6103</v>
      </c>
      <c r="F10" s="8" t="str">
        <f aca="false">IF(E10="","",IFERROR(INDEX(會計科目表!$B$5:$B$104,MATCH(E10,會計科目表!$A$5:$A$104,0)),"科目不存在"))</f>
        <v>租金及差餉</v>
      </c>
      <c r="G10" s="22" t="n">
        <v>8000</v>
      </c>
      <c r="H10" s="22"/>
      <c r="I10" s="6"/>
      <c r="J10" s="32" t="str">
        <f aca="false">IF(I10="","",HYPERLINK(IF(LEFT(I10,4)="http",I10,設定!$B$7&amp;I10),"開啟"))</f>
        <v/>
      </c>
      <c r="K10" s="23" t="str">
        <f aca="false">IF(A10="","",IF(B10="","缺日期",IF(E10="","缺科目",IF(F10="科目不存在","科目不存在",IF(ROUND(SUMIF($A$6:$A$505,A10,$G$6:$G$505)-SUMIF($A$6:$A$505,A10,$H$6:$H$505),2)=0,"✔","借貸不平")))))</f>
        <v>✔</v>
      </c>
      <c r="L10" s="33" t="n">
        <f aca="false">IF(A10="","",COUNTIF($A$6:A10,A10))</f>
        <v>1</v>
      </c>
      <c r="M10" s="33" t="str">
        <f aca="false">IF(A10="","",A10&amp;"|"&amp;L10)</f>
        <v>V-0003|1</v>
      </c>
      <c r="N10" s="33" t="n">
        <f aca="false">IF(E10="","",COUNTIF($E$6:E10,E10))</f>
        <v>1</v>
      </c>
      <c r="O10" s="33" t="str">
        <f aca="false">IF(E10="","",E10&amp;"|"&amp;N10)</f>
        <v>6103|1</v>
      </c>
      <c r="P10" s="33" t="n">
        <f aca="false">IF(L10=1,COUNTIF($L$6:L10,1),"")</f>
        <v>3</v>
      </c>
    </row>
    <row r="11" customFormat="false" ht="15" hidden="false" customHeight="false" outlineLevel="0" collapsed="false">
      <c r="A11" s="20" t="s">
        <v>137</v>
      </c>
      <c r="B11" s="29" t="n">
        <v>46053</v>
      </c>
      <c r="C11" s="21" t="s">
        <v>45</v>
      </c>
      <c r="D11" s="6" t="s">
        <v>138</v>
      </c>
      <c r="E11" s="30" t="n">
        <v>1002</v>
      </c>
      <c r="F11" s="8" t="str">
        <f aca="false">IF(E11="","",IFERROR(INDEX(會計科目表!$B$5:$B$104,MATCH(E11,會計科目表!$A$5:$A$104,0)),"科目不存在"))</f>
        <v>銀行存款－活期</v>
      </c>
      <c r="G11" s="22"/>
      <c r="H11" s="22" t="n">
        <v>8000</v>
      </c>
      <c r="I11" s="6"/>
      <c r="J11" s="32" t="str">
        <f aca="false">IF(I11="","",HYPERLINK(IF(LEFT(I11,4)="http",I11,設定!$B$7&amp;I11),"開啟"))</f>
        <v/>
      </c>
      <c r="K11" s="23" t="str">
        <f aca="false">IF(A11="","",IF(B11="","缺日期",IF(E11="","缺科目",IF(F11="科目不存在","科目不存在",IF(ROUND(SUMIF($A$6:$A$505,A11,$G$6:$G$505)-SUMIF($A$6:$A$505,A11,$H$6:$H$505),2)=0,"✔","借貸不平")))))</f>
        <v>✔</v>
      </c>
      <c r="L11" s="33" t="n">
        <f aca="false">IF(A11="","",COUNTIF($A$6:A11,A11))</f>
        <v>2</v>
      </c>
      <c r="M11" s="33" t="str">
        <f aca="false">IF(A11="","",A11&amp;"|"&amp;L11)</f>
        <v>V-0003|2</v>
      </c>
      <c r="N11" s="33" t="n">
        <f aca="false">IF(E11="","",COUNTIF($E$6:E11,E11))</f>
        <v>3</v>
      </c>
      <c r="O11" s="33" t="str">
        <f aca="false">IF(E11="","",E11&amp;"|"&amp;N11)</f>
        <v>1002|3</v>
      </c>
      <c r="P11" s="33" t="str">
        <f aca="false">IF(L11=1,COUNTIF($L$6:L11,1),"")</f>
        <v/>
      </c>
    </row>
    <row r="12" customFormat="false" ht="15" hidden="false" customHeight="false" outlineLevel="0" collapsed="false">
      <c r="A12" s="20"/>
      <c r="B12" s="29"/>
      <c r="C12" s="21"/>
      <c r="D12" s="6"/>
      <c r="E12" s="30"/>
      <c r="F12" s="8" t="str">
        <f aca="false">IF(E12="","",IFERROR(INDEX(會計科目表!$B$5:$B$104,MATCH(E12,會計科目表!$A$5:$A$104,0)),"科目不存在"))</f>
        <v/>
      </c>
      <c r="G12" s="22"/>
      <c r="H12" s="22"/>
      <c r="I12" s="6"/>
      <c r="J12" s="32" t="str">
        <f aca="false">IF(I12="","",HYPERLINK(IF(LEFT(I12,4)="http",I12,設定!$B$7&amp;I12),"開啟"))</f>
        <v/>
      </c>
      <c r="K12" s="23" t="str">
        <f aca="false">IF(A12="","",IF(B12="","缺日期",IF(E12="","缺科目",IF(F12="科目不存在","科目不存在",IF(ROUND(SUMIF($A$6:$A$505,A12,$G$6:$G$505)-SUMIF($A$6:$A$505,A12,$H$6:$H$505),2)=0,"✔","借貸不平")))))</f>
        <v/>
      </c>
      <c r="L12" s="33" t="str">
        <f aca="false">IF(A12="","",COUNTIF($A$6:A12,A12))</f>
        <v/>
      </c>
      <c r="M12" s="33" t="str">
        <f aca="false">IF(A12="","",A12&amp;"|"&amp;L12)</f>
        <v/>
      </c>
      <c r="N12" s="33" t="str">
        <f aca="false">IF(E12="","",COUNTIF($E$6:E12,E12))</f>
        <v/>
      </c>
      <c r="O12" s="33" t="str">
        <f aca="false">IF(E12="","",E12&amp;"|"&amp;N12)</f>
        <v/>
      </c>
      <c r="P12" s="33" t="str">
        <f aca="false">IF(L12=1,COUNTIF($L$6:L12,1),"")</f>
        <v/>
      </c>
    </row>
    <row r="13" customFormat="false" ht="15" hidden="false" customHeight="false" outlineLevel="0" collapsed="false">
      <c r="A13" s="20"/>
      <c r="B13" s="29"/>
      <c r="C13" s="21"/>
      <c r="D13" s="6"/>
      <c r="E13" s="30"/>
      <c r="F13" s="8" t="str">
        <f aca="false">IF(E13="","",IFERROR(INDEX(會計科目表!$B$5:$B$104,MATCH(E13,會計科目表!$A$5:$A$104,0)),"科目不存在"))</f>
        <v/>
      </c>
      <c r="G13" s="22"/>
      <c r="H13" s="22"/>
      <c r="I13" s="6"/>
      <c r="J13" s="32" t="str">
        <f aca="false">IF(I13="","",HYPERLINK(IF(LEFT(I13,4)="http",I13,設定!$B$7&amp;I13),"開啟"))</f>
        <v/>
      </c>
      <c r="K13" s="23" t="str">
        <f aca="false">IF(A13="","",IF(B13="","缺日期",IF(E13="","缺科目",IF(F13="科目不存在","科目不存在",IF(ROUND(SUMIF($A$6:$A$505,A13,$G$6:$G$505)-SUMIF($A$6:$A$505,A13,$H$6:$H$505),2)=0,"✔","借貸不平")))))</f>
        <v/>
      </c>
      <c r="L13" s="33" t="str">
        <f aca="false">IF(A13="","",COUNTIF($A$6:A13,A13))</f>
        <v/>
      </c>
      <c r="M13" s="33" t="str">
        <f aca="false">IF(A13="","",A13&amp;"|"&amp;L13)</f>
        <v/>
      </c>
      <c r="N13" s="33" t="str">
        <f aca="false">IF(E13="","",COUNTIF($E$6:E13,E13))</f>
        <v/>
      </c>
      <c r="O13" s="33" t="str">
        <f aca="false">IF(E13="","",E13&amp;"|"&amp;N13)</f>
        <v/>
      </c>
      <c r="P13" s="33" t="str">
        <f aca="false">IF(L13=1,COUNTIF($L$6:L13,1),"")</f>
        <v/>
      </c>
    </row>
    <row r="14" customFormat="false" ht="15" hidden="false" customHeight="false" outlineLevel="0" collapsed="false">
      <c r="A14" s="20"/>
      <c r="B14" s="29"/>
      <c r="C14" s="21"/>
      <c r="D14" s="6"/>
      <c r="E14" s="30"/>
      <c r="F14" s="8" t="str">
        <f aca="false">IF(E14="","",IFERROR(INDEX(會計科目表!$B$5:$B$104,MATCH(E14,會計科目表!$A$5:$A$104,0)),"科目不存在"))</f>
        <v/>
      </c>
      <c r="G14" s="22"/>
      <c r="H14" s="22"/>
      <c r="I14" s="6"/>
      <c r="J14" s="32" t="str">
        <f aca="false">IF(I14="","",HYPERLINK(IF(LEFT(I14,4)="http",I14,設定!$B$7&amp;I14),"開啟"))</f>
        <v/>
      </c>
      <c r="K14" s="23" t="str">
        <f aca="false">IF(A14="","",IF(B14="","缺日期",IF(E14="","缺科目",IF(F14="科目不存在","科目不存在",IF(ROUND(SUMIF($A$6:$A$505,A14,$G$6:$G$505)-SUMIF($A$6:$A$505,A14,$H$6:$H$505),2)=0,"✔","借貸不平")))))</f>
        <v/>
      </c>
      <c r="L14" s="33" t="str">
        <f aca="false">IF(A14="","",COUNTIF($A$6:A14,A14))</f>
        <v/>
      </c>
      <c r="M14" s="33" t="str">
        <f aca="false">IF(A14="","",A14&amp;"|"&amp;L14)</f>
        <v/>
      </c>
      <c r="N14" s="33" t="str">
        <f aca="false">IF(E14="","",COUNTIF($E$6:E14,E14))</f>
        <v/>
      </c>
      <c r="O14" s="33" t="str">
        <f aca="false">IF(E14="","",E14&amp;"|"&amp;N14)</f>
        <v/>
      </c>
      <c r="P14" s="33" t="str">
        <f aca="false">IF(L14=1,COUNTIF($L$6:L14,1),"")</f>
        <v/>
      </c>
    </row>
    <row r="15" customFormat="false" ht="15" hidden="false" customHeight="false" outlineLevel="0" collapsed="false">
      <c r="A15" s="20"/>
      <c r="B15" s="29"/>
      <c r="C15" s="21"/>
      <c r="D15" s="6"/>
      <c r="E15" s="30"/>
      <c r="F15" s="8" t="str">
        <f aca="false">IF(E15="","",IFERROR(INDEX(會計科目表!$B$5:$B$104,MATCH(E15,會計科目表!$A$5:$A$104,0)),"科目不存在"))</f>
        <v/>
      </c>
      <c r="G15" s="22"/>
      <c r="H15" s="22"/>
      <c r="I15" s="6"/>
      <c r="J15" s="32" t="str">
        <f aca="false">IF(I15="","",HYPERLINK(IF(LEFT(I15,4)="http",I15,設定!$B$7&amp;I15),"開啟"))</f>
        <v/>
      </c>
      <c r="K15" s="23" t="str">
        <f aca="false">IF(A15="","",IF(B15="","缺日期",IF(E15="","缺科目",IF(F15="科目不存在","科目不存在",IF(ROUND(SUMIF($A$6:$A$505,A15,$G$6:$G$505)-SUMIF($A$6:$A$505,A15,$H$6:$H$505),2)=0,"✔","借貸不平")))))</f>
        <v/>
      </c>
      <c r="L15" s="33" t="str">
        <f aca="false">IF(A15="","",COUNTIF($A$6:A15,A15))</f>
        <v/>
      </c>
      <c r="M15" s="33" t="str">
        <f aca="false">IF(A15="","",A15&amp;"|"&amp;L15)</f>
        <v/>
      </c>
      <c r="N15" s="33" t="str">
        <f aca="false">IF(E15="","",COUNTIF($E$6:E15,E15))</f>
        <v/>
      </c>
      <c r="O15" s="33" t="str">
        <f aca="false">IF(E15="","",E15&amp;"|"&amp;N15)</f>
        <v/>
      </c>
      <c r="P15" s="33" t="str">
        <f aca="false">IF(L15=1,COUNTIF($L$6:L15,1),"")</f>
        <v/>
      </c>
    </row>
    <row r="16" customFormat="false" ht="15" hidden="false" customHeight="false" outlineLevel="0" collapsed="false">
      <c r="A16" s="20"/>
      <c r="B16" s="29"/>
      <c r="C16" s="21"/>
      <c r="D16" s="6"/>
      <c r="E16" s="30"/>
      <c r="F16" s="8" t="str">
        <f aca="false">IF(E16="","",IFERROR(INDEX(會計科目表!$B$5:$B$104,MATCH(E16,會計科目表!$A$5:$A$104,0)),"科目不存在"))</f>
        <v/>
      </c>
      <c r="G16" s="22"/>
      <c r="H16" s="22"/>
      <c r="I16" s="6"/>
      <c r="J16" s="32" t="str">
        <f aca="false">IF(I16="","",HYPERLINK(IF(LEFT(I16,4)="http",I16,設定!$B$7&amp;I16),"開啟"))</f>
        <v/>
      </c>
      <c r="K16" s="23" t="str">
        <f aca="false">IF(A16="","",IF(B16="","缺日期",IF(E16="","缺科目",IF(F16="科目不存在","科目不存在",IF(ROUND(SUMIF($A$6:$A$505,A16,$G$6:$G$505)-SUMIF($A$6:$A$505,A16,$H$6:$H$505),2)=0,"✔","借貸不平")))))</f>
        <v/>
      </c>
      <c r="L16" s="33" t="str">
        <f aca="false">IF(A16="","",COUNTIF($A$6:A16,A16))</f>
        <v/>
      </c>
      <c r="M16" s="33" t="str">
        <f aca="false">IF(A16="","",A16&amp;"|"&amp;L16)</f>
        <v/>
      </c>
      <c r="N16" s="33" t="str">
        <f aca="false">IF(E16="","",COUNTIF($E$6:E16,E16))</f>
        <v/>
      </c>
      <c r="O16" s="33" t="str">
        <f aca="false">IF(E16="","",E16&amp;"|"&amp;N16)</f>
        <v/>
      </c>
      <c r="P16" s="33" t="str">
        <f aca="false">IF(L16=1,COUNTIF($L$6:L16,1),"")</f>
        <v/>
      </c>
    </row>
    <row r="17" customFormat="false" ht="15" hidden="false" customHeight="false" outlineLevel="0" collapsed="false">
      <c r="A17" s="20"/>
      <c r="B17" s="29"/>
      <c r="C17" s="21"/>
      <c r="D17" s="6"/>
      <c r="E17" s="30"/>
      <c r="F17" s="8" t="str">
        <f aca="false">IF(E17="","",IFERROR(INDEX(會計科目表!$B$5:$B$104,MATCH(E17,會計科目表!$A$5:$A$104,0)),"科目不存在"))</f>
        <v/>
      </c>
      <c r="G17" s="22"/>
      <c r="H17" s="22"/>
      <c r="I17" s="6"/>
      <c r="J17" s="32" t="str">
        <f aca="false">IF(I17="","",HYPERLINK(IF(LEFT(I17,4)="http",I17,設定!$B$7&amp;I17),"開啟"))</f>
        <v/>
      </c>
      <c r="K17" s="23" t="str">
        <f aca="false">IF(A17="","",IF(B17="","缺日期",IF(E17="","缺科目",IF(F17="科目不存在","科目不存在",IF(ROUND(SUMIF($A$6:$A$505,A17,$G$6:$G$505)-SUMIF($A$6:$A$505,A17,$H$6:$H$505),2)=0,"✔","借貸不平")))))</f>
        <v/>
      </c>
      <c r="L17" s="33" t="str">
        <f aca="false">IF(A17="","",COUNTIF($A$6:A17,A17))</f>
        <v/>
      </c>
      <c r="M17" s="33" t="str">
        <f aca="false">IF(A17="","",A17&amp;"|"&amp;L17)</f>
        <v/>
      </c>
      <c r="N17" s="33" t="str">
        <f aca="false">IF(E17="","",COUNTIF($E$6:E17,E17))</f>
        <v/>
      </c>
      <c r="O17" s="33" t="str">
        <f aca="false">IF(E17="","",E17&amp;"|"&amp;N17)</f>
        <v/>
      </c>
      <c r="P17" s="33" t="str">
        <f aca="false">IF(L17=1,COUNTIF($L$6:L17,1),"")</f>
        <v/>
      </c>
    </row>
    <row r="18" customFormat="false" ht="15" hidden="false" customHeight="false" outlineLevel="0" collapsed="false">
      <c r="A18" s="20"/>
      <c r="B18" s="29"/>
      <c r="C18" s="21"/>
      <c r="D18" s="6"/>
      <c r="E18" s="30"/>
      <c r="F18" s="8" t="str">
        <f aca="false">IF(E18="","",IFERROR(INDEX(會計科目表!$B$5:$B$104,MATCH(E18,會計科目表!$A$5:$A$104,0)),"科目不存在"))</f>
        <v/>
      </c>
      <c r="G18" s="22"/>
      <c r="H18" s="22"/>
      <c r="I18" s="6"/>
      <c r="J18" s="32" t="str">
        <f aca="false">IF(I18="","",HYPERLINK(IF(LEFT(I18,4)="http",I18,設定!$B$7&amp;I18),"開啟"))</f>
        <v/>
      </c>
      <c r="K18" s="23" t="str">
        <f aca="false">IF(A18="","",IF(B18="","缺日期",IF(E18="","缺科目",IF(F18="科目不存在","科目不存在",IF(ROUND(SUMIF($A$6:$A$505,A18,$G$6:$G$505)-SUMIF($A$6:$A$505,A18,$H$6:$H$505),2)=0,"✔","借貸不平")))))</f>
        <v/>
      </c>
      <c r="L18" s="33" t="str">
        <f aca="false">IF(A18="","",COUNTIF($A$6:A18,A18))</f>
        <v/>
      </c>
      <c r="M18" s="33" t="str">
        <f aca="false">IF(A18="","",A18&amp;"|"&amp;L18)</f>
        <v/>
      </c>
      <c r="N18" s="33" t="str">
        <f aca="false">IF(E18="","",COUNTIF($E$6:E18,E18))</f>
        <v/>
      </c>
      <c r="O18" s="33" t="str">
        <f aca="false">IF(E18="","",E18&amp;"|"&amp;N18)</f>
        <v/>
      </c>
      <c r="P18" s="33" t="str">
        <f aca="false">IF(L18=1,COUNTIF($L$6:L18,1),"")</f>
        <v/>
      </c>
    </row>
    <row r="19" customFormat="false" ht="15" hidden="false" customHeight="false" outlineLevel="0" collapsed="false">
      <c r="A19" s="20"/>
      <c r="B19" s="29"/>
      <c r="C19" s="21"/>
      <c r="D19" s="6"/>
      <c r="E19" s="30"/>
      <c r="F19" s="8" t="str">
        <f aca="false">IF(E19="","",IFERROR(INDEX(會計科目表!$B$5:$B$104,MATCH(E19,會計科目表!$A$5:$A$104,0)),"科目不存在"))</f>
        <v/>
      </c>
      <c r="G19" s="22"/>
      <c r="H19" s="22"/>
      <c r="I19" s="6"/>
      <c r="J19" s="32" t="str">
        <f aca="false">IF(I19="","",HYPERLINK(IF(LEFT(I19,4)="http",I19,設定!$B$7&amp;I19),"開啟"))</f>
        <v/>
      </c>
      <c r="K19" s="23" t="str">
        <f aca="false">IF(A19="","",IF(B19="","缺日期",IF(E19="","缺科目",IF(F19="科目不存在","科目不存在",IF(ROUND(SUMIF($A$6:$A$505,A19,$G$6:$G$505)-SUMIF($A$6:$A$505,A19,$H$6:$H$505),2)=0,"✔","借貸不平")))))</f>
        <v/>
      </c>
      <c r="L19" s="33" t="str">
        <f aca="false">IF(A19="","",COUNTIF($A$6:A19,A19))</f>
        <v/>
      </c>
      <c r="M19" s="33" t="str">
        <f aca="false">IF(A19="","",A19&amp;"|"&amp;L19)</f>
        <v/>
      </c>
      <c r="N19" s="33" t="str">
        <f aca="false">IF(E19="","",COUNTIF($E$6:E19,E19))</f>
        <v/>
      </c>
      <c r="O19" s="33" t="str">
        <f aca="false">IF(E19="","",E19&amp;"|"&amp;N19)</f>
        <v/>
      </c>
      <c r="P19" s="33" t="str">
        <f aca="false">IF(L19=1,COUNTIF($L$6:L19,1),"")</f>
        <v/>
      </c>
    </row>
    <row r="20" customFormat="false" ht="15" hidden="false" customHeight="false" outlineLevel="0" collapsed="false">
      <c r="A20" s="20"/>
      <c r="B20" s="29"/>
      <c r="C20" s="21"/>
      <c r="D20" s="6"/>
      <c r="E20" s="30"/>
      <c r="F20" s="8" t="str">
        <f aca="false">IF(E20="","",IFERROR(INDEX(會計科目表!$B$5:$B$104,MATCH(E20,會計科目表!$A$5:$A$104,0)),"科目不存在"))</f>
        <v/>
      </c>
      <c r="G20" s="22"/>
      <c r="H20" s="22"/>
      <c r="I20" s="6"/>
      <c r="J20" s="32" t="str">
        <f aca="false">IF(I20="","",HYPERLINK(IF(LEFT(I20,4)="http",I20,設定!$B$7&amp;I20),"開啟"))</f>
        <v/>
      </c>
      <c r="K20" s="23" t="str">
        <f aca="false">IF(A20="","",IF(B20="","缺日期",IF(E20="","缺科目",IF(F20="科目不存在","科目不存在",IF(ROUND(SUMIF($A$6:$A$505,A20,$G$6:$G$505)-SUMIF($A$6:$A$505,A20,$H$6:$H$505),2)=0,"✔","借貸不平")))))</f>
        <v/>
      </c>
      <c r="L20" s="33" t="str">
        <f aca="false">IF(A20="","",COUNTIF($A$6:A20,A20))</f>
        <v/>
      </c>
      <c r="M20" s="33" t="str">
        <f aca="false">IF(A20="","",A20&amp;"|"&amp;L20)</f>
        <v/>
      </c>
      <c r="N20" s="33" t="str">
        <f aca="false">IF(E20="","",COUNTIF($E$6:E20,E20))</f>
        <v/>
      </c>
      <c r="O20" s="33" t="str">
        <f aca="false">IF(E20="","",E20&amp;"|"&amp;N20)</f>
        <v/>
      </c>
      <c r="P20" s="33" t="str">
        <f aca="false">IF(L20=1,COUNTIF($L$6:L20,1),"")</f>
        <v/>
      </c>
    </row>
    <row r="21" customFormat="false" ht="15" hidden="false" customHeight="false" outlineLevel="0" collapsed="false">
      <c r="A21" s="20"/>
      <c r="B21" s="29"/>
      <c r="C21" s="21"/>
      <c r="D21" s="6"/>
      <c r="E21" s="30"/>
      <c r="F21" s="8" t="str">
        <f aca="false">IF(E21="","",IFERROR(INDEX(會計科目表!$B$5:$B$104,MATCH(E21,會計科目表!$A$5:$A$104,0)),"科目不存在"))</f>
        <v/>
      </c>
      <c r="G21" s="22"/>
      <c r="H21" s="22"/>
      <c r="I21" s="6"/>
      <c r="J21" s="32" t="str">
        <f aca="false">IF(I21="","",HYPERLINK(IF(LEFT(I21,4)="http",I21,設定!$B$7&amp;I21),"開啟"))</f>
        <v/>
      </c>
      <c r="K21" s="23" t="str">
        <f aca="false">IF(A21="","",IF(B21="","缺日期",IF(E21="","缺科目",IF(F21="科目不存在","科目不存在",IF(ROUND(SUMIF($A$6:$A$505,A21,$G$6:$G$505)-SUMIF($A$6:$A$505,A21,$H$6:$H$505),2)=0,"✔","借貸不平")))))</f>
        <v/>
      </c>
      <c r="L21" s="33" t="str">
        <f aca="false">IF(A21="","",COUNTIF($A$6:A21,A21))</f>
        <v/>
      </c>
      <c r="M21" s="33" t="str">
        <f aca="false">IF(A21="","",A21&amp;"|"&amp;L21)</f>
        <v/>
      </c>
      <c r="N21" s="33" t="str">
        <f aca="false">IF(E21="","",COUNTIF($E$6:E21,E21))</f>
        <v/>
      </c>
      <c r="O21" s="33" t="str">
        <f aca="false">IF(E21="","",E21&amp;"|"&amp;N21)</f>
        <v/>
      </c>
      <c r="P21" s="33" t="str">
        <f aca="false">IF(L21=1,COUNTIF($L$6:L21,1),"")</f>
        <v/>
      </c>
    </row>
    <row r="22" customFormat="false" ht="15" hidden="false" customHeight="false" outlineLevel="0" collapsed="false">
      <c r="A22" s="20"/>
      <c r="B22" s="29"/>
      <c r="C22" s="21"/>
      <c r="D22" s="6"/>
      <c r="E22" s="30"/>
      <c r="F22" s="8" t="str">
        <f aca="false">IF(E22="","",IFERROR(INDEX(會計科目表!$B$5:$B$104,MATCH(E22,會計科目表!$A$5:$A$104,0)),"科目不存在"))</f>
        <v/>
      </c>
      <c r="G22" s="22"/>
      <c r="H22" s="22"/>
      <c r="I22" s="6"/>
      <c r="J22" s="32" t="str">
        <f aca="false">IF(I22="","",HYPERLINK(IF(LEFT(I22,4)="http",I22,設定!$B$7&amp;I22),"開啟"))</f>
        <v/>
      </c>
      <c r="K22" s="23" t="str">
        <f aca="false">IF(A22="","",IF(B22="","缺日期",IF(E22="","缺科目",IF(F22="科目不存在","科目不存在",IF(ROUND(SUMIF($A$6:$A$505,A22,$G$6:$G$505)-SUMIF($A$6:$A$505,A22,$H$6:$H$505),2)=0,"✔","借貸不平")))))</f>
        <v/>
      </c>
      <c r="L22" s="33" t="str">
        <f aca="false">IF(A22="","",COUNTIF($A$6:A22,A22))</f>
        <v/>
      </c>
      <c r="M22" s="33" t="str">
        <f aca="false">IF(A22="","",A22&amp;"|"&amp;L22)</f>
        <v/>
      </c>
      <c r="N22" s="33" t="str">
        <f aca="false">IF(E22="","",COUNTIF($E$6:E22,E22))</f>
        <v/>
      </c>
      <c r="O22" s="33" t="str">
        <f aca="false">IF(E22="","",E22&amp;"|"&amp;N22)</f>
        <v/>
      </c>
      <c r="P22" s="33" t="str">
        <f aca="false">IF(L22=1,COUNTIF($L$6:L22,1),"")</f>
        <v/>
      </c>
    </row>
    <row r="23" customFormat="false" ht="15" hidden="false" customHeight="false" outlineLevel="0" collapsed="false">
      <c r="A23" s="20"/>
      <c r="B23" s="29"/>
      <c r="C23" s="21"/>
      <c r="D23" s="6"/>
      <c r="E23" s="30"/>
      <c r="F23" s="8" t="str">
        <f aca="false">IF(E23="","",IFERROR(INDEX(會計科目表!$B$5:$B$104,MATCH(E23,會計科目表!$A$5:$A$104,0)),"科目不存在"))</f>
        <v/>
      </c>
      <c r="G23" s="22"/>
      <c r="H23" s="22"/>
      <c r="I23" s="6"/>
      <c r="J23" s="32" t="str">
        <f aca="false">IF(I23="","",HYPERLINK(IF(LEFT(I23,4)="http",I23,設定!$B$7&amp;I23),"開啟"))</f>
        <v/>
      </c>
      <c r="K23" s="23" t="str">
        <f aca="false">IF(A23="","",IF(B23="","缺日期",IF(E23="","缺科目",IF(F23="科目不存在","科目不存在",IF(ROUND(SUMIF($A$6:$A$505,A23,$G$6:$G$505)-SUMIF($A$6:$A$505,A23,$H$6:$H$505),2)=0,"✔","借貸不平")))))</f>
        <v/>
      </c>
      <c r="L23" s="33" t="str">
        <f aca="false">IF(A23="","",COUNTIF($A$6:A23,A23))</f>
        <v/>
      </c>
      <c r="M23" s="33" t="str">
        <f aca="false">IF(A23="","",A23&amp;"|"&amp;L23)</f>
        <v/>
      </c>
      <c r="N23" s="33" t="str">
        <f aca="false">IF(E23="","",COUNTIF($E$6:E23,E23))</f>
        <v/>
      </c>
      <c r="O23" s="33" t="str">
        <f aca="false">IF(E23="","",E23&amp;"|"&amp;N23)</f>
        <v/>
      </c>
      <c r="P23" s="33" t="str">
        <f aca="false">IF(L23=1,COUNTIF($L$6:L23,1),"")</f>
        <v/>
      </c>
    </row>
    <row r="24" customFormat="false" ht="15" hidden="false" customHeight="false" outlineLevel="0" collapsed="false">
      <c r="A24" s="20"/>
      <c r="B24" s="29"/>
      <c r="C24" s="21"/>
      <c r="D24" s="6"/>
      <c r="E24" s="30"/>
      <c r="F24" s="8" t="str">
        <f aca="false">IF(E24="","",IFERROR(INDEX(會計科目表!$B$5:$B$104,MATCH(E24,會計科目表!$A$5:$A$104,0)),"科目不存在"))</f>
        <v/>
      </c>
      <c r="G24" s="22"/>
      <c r="H24" s="22"/>
      <c r="I24" s="6"/>
      <c r="J24" s="32" t="str">
        <f aca="false">IF(I24="","",HYPERLINK(IF(LEFT(I24,4)="http",I24,設定!$B$7&amp;I24),"開啟"))</f>
        <v/>
      </c>
      <c r="K24" s="23" t="str">
        <f aca="false">IF(A24="","",IF(B24="","缺日期",IF(E24="","缺科目",IF(F24="科目不存在","科目不存在",IF(ROUND(SUMIF($A$6:$A$505,A24,$G$6:$G$505)-SUMIF($A$6:$A$505,A24,$H$6:$H$505),2)=0,"✔","借貸不平")))))</f>
        <v/>
      </c>
      <c r="L24" s="33" t="str">
        <f aca="false">IF(A24="","",COUNTIF($A$6:A24,A24))</f>
        <v/>
      </c>
      <c r="M24" s="33" t="str">
        <f aca="false">IF(A24="","",A24&amp;"|"&amp;L24)</f>
        <v/>
      </c>
      <c r="N24" s="33" t="str">
        <f aca="false">IF(E24="","",COUNTIF($E$6:E24,E24))</f>
        <v/>
      </c>
      <c r="O24" s="33" t="str">
        <f aca="false">IF(E24="","",E24&amp;"|"&amp;N24)</f>
        <v/>
      </c>
      <c r="P24" s="33" t="str">
        <f aca="false">IF(L24=1,COUNTIF($L$6:L24,1),"")</f>
        <v/>
      </c>
    </row>
    <row r="25" customFormat="false" ht="15" hidden="false" customHeight="false" outlineLevel="0" collapsed="false">
      <c r="A25" s="20"/>
      <c r="B25" s="29"/>
      <c r="C25" s="21"/>
      <c r="D25" s="6"/>
      <c r="E25" s="30"/>
      <c r="F25" s="8" t="str">
        <f aca="false">IF(E25="","",IFERROR(INDEX(會計科目表!$B$5:$B$104,MATCH(E25,會計科目表!$A$5:$A$104,0)),"科目不存在"))</f>
        <v/>
      </c>
      <c r="G25" s="22"/>
      <c r="H25" s="22"/>
      <c r="I25" s="6"/>
      <c r="J25" s="32" t="str">
        <f aca="false">IF(I25="","",HYPERLINK(IF(LEFT(I25,4)="http",I25,設定!$B$7&amp;I25),"開啟"))</f>
        <v/>
      </c>
      <c r="K25" s="23" t="str">
        <f aca="false">IF(A25="","",IF(B25="","缺日期",IF(E25="","缺科目",IF(F25="科目不存在","科目不存在",IF(ROUND(SUMIF($A$6:$A$505,A25,$G$6:$G$505)-SUMIF($A$6:$A$505,A25,$H$6:$H$505),2)=0,"✔","借貸不平")))))</f>
        <v/>
      </c>
      <c r="L25" s="33" t="str">
        <f aca="false">IF(A25="","",COUNTIF($A$6:A25,A25))</f>
        <v/>
      </c>
      <c r="M25" s="33" t="str">
        <f aca="false">IF(A25="","",A25&amp;"|"&amp;L25)</f>
        <v/>
      </c>
      <c r="N25" s="33" t="str">
        <f aca="false">IF(E25="","",COUNTIF($E$6:E25,E25))</f>
        <v/>
      </c>
      <c r="O25" s="33" t="str">
        <f aca="false">IF(E25="","",E25&amp;"|"&amp;N25)</f>
        <v/>
      </c>
      <c r="P25" s="33" t="str">
        <f aca="false">IF(L25=1,COUNTIF($L$6:L25,1),"")</f>
        <v/>
      </c>
    </row>
    <row r="26" customFormat="false" ht="15" hidden="false" customHeight="false" outlineLevel="0" collapsed="false">
      <c r="A26" s="20"/>
      <c r="B26" s="29"/>
      <c r="C26" s="21"/>
      <c r="D26" s="6"/>
      <c r="E26" s="30"/>
      <c r="F26" s="8" t="str">
        <f aca="false">IF(E26="","",IFERROR(INDEX(會計科目表!$B$5:$B$104,MATCH(E26,會計科目表!$A$5:$A$104,0)),"科目不存在"))</f>
        <v/>
      </c>
      <c r="G26" s="22"/>
      <c r="H26" s="22"/>
      <c r="I26" s="6"/>
      <c r="J26" s="32" t="str">
        <f aca="false">IF(I26="","",HYPERLINK(IF(LEFT(I26,4)="http",I26,設定!$B$7&amp;I26),"開啟"))</f>
        <v/>
      </c>
      <c r="K26" s="23" t="str">
        <f aca="false">IF(A26="","",IF(B26="","缺日期",IF(E26="","缺科目",IF(F26="科目不存在","科目不存在",IF(ROUND(SUMIF($A$6:$A$505,A26,$G$6:$G$505)-SUMIF($A$6:$A$505,A26,$H$6:$H$505),2)=0,"✔","借貸不平")))))</f>
        <v/>
      </c>
      <c r="L26" s="33" t="str">
        <f aca="false">IF(A26="","",COUNTIF($A$6:A26,A26))</f>
        <v/>
      </c>
      <c r="M26" s="33" t="str">
        <f aca="false">IF(A26="","",A26&amp;"|"&amp;L26)</f>
        <v/>
      </c>
      <c r="N26" s="33" t="str">
        <f aca="false">IF(E26="","",COUNTIF($E$6:E26,E26))</f>
        <v/>
      </c>
      <c r="O26" s="33" t="str">
        <f aca="false">IF(E26="","",E26&amp;"|"&amp;N26)</f>
        <v/>
      </c>
      <c r="P26" s="33" t="str">
        <f aca="false">IF(L26=1,COUNTIF($L$6:L26,1),"")</f>
        <v/>
      </c>
    </row>
    <row r="27" customFormat="false" ht="15" hidden="false" customHeight="false" outlineLevel="0" collapsed="false">
      <c r="A27" s="20"/>
      <c r="B27" s="29"/>
      <c r="C27" s="21"/>
      <c r="D27" s="6"/>
      <c r="E27" s="30"/>
      <c r="F27" s="8" t="str">
        <f aca="false">IF(E27="","",IFERROR(INDEX(會計科目表!$B$5:$B$104,MATCH(E27,會計科目表!$A$5:$A$104,0)),"科目不存在"))</f>
        <v/>
      </c>
      <c r="G27" s="22"/>
      <c r="H27" s="22"/>
      <c r="I27" s="6"/>
      <c r="J27" s="32" t="str">
        <f aca="false">IF(I27="","",HYPERLINK(IF(LEFT(I27,4)="http",I27,設定!$B$7&amp;I27),"開啟"))</f>
        <v/>
      </c>
      <c r="K27" s="23" t="str">
        <f aca="false">IF(A27="","",IF(B27="","缺日期",IF(E27="","缺科目",IF(F27="科目不存在","科目不存在",IF(ROUND(SUMIF($A$6:$A$505,A27,$G$6:$G$505)-SUMIF($A$6:$A$505,A27,$H$6:$H$505),2)=0,"✔","借貸不平")))))</f>
        <v/>
      </c>
      <c r="L27" s="33" t="str">
        <f aca="false">IF(A27="","",COUNTIF($A$6:A27,A27))</f>
        <v/>
      </c>
      <c r="M27" s="33" t="str">
        <f aca="false">IF(A27="","",A27&amp;"|"&amp;L27)</f>
        <v/>
      </c>
      <c r="N27" s="33" t="str">
        <f aca="false">IF(E27="","",COUNTIF($E$6:E27,E27))</f>
        <v/>
      </c>
      <c r="O27" s="33" t="str">
        <f aca="false">IF(E27="","",E27&amp;"|"&amp;N27)</f>
        <v/>
      </c>
      <c r="P27" s="33" t="str">
        <f aca="false">IF(L27=1,COUNTIF($L$6:L27,1),"")</f>
        <v/>
      </c>
    </row>
    <row r="28" customFormat="false" ht="15" hidden="false" customHeight="false" outlineLevel="0" collapsed="false">
      <c r="A28" s="20"/>
      <c r="B28" s="29"/>
      <c r="C28" s="21"/>
      <c r="D28" s="6"/>
      <c r="E28" s="30"/>
      <c r="F28" s="8" t="str">
        <f aca="false">IF(E28="","",IFERROR(INDEX(會計科目表!$B$5:$B$104,MATCH(E28,會計科目表!$A$5:$A$104,0)),"科目不存在"))</f>
        <v/>
      </c>
      <c r="G28" s="22"/>
      <c r="H28" s="22"/>
      <c r="I28" s="6"/>
      <c r="J28" s="32" t="str">
        <f aca="false">IF(I28="","",HYPERLINK(IF(LEFT(I28,4)="http",I28,設定!$B$7&amp;I28),"開啟"))</f>
        <v/>
      </c>
      <c r="K28" s="23" t="str">
        <f aca="false">IF(A28="","",IF(B28="","缺日期",IF(E28="","缺科目",IF(F28="科目不存在","科目不存在",IF(ROUND(SUMIF($A$6:$A$505,A28,$G$6:$G$505)-SUMIF($A$6:$A$505,A28,$H$6:$H$505),2)=0,"✔","借貸不平")))))</f>
        <v/>
      </c>
      <c r="L28" s="33" t="str">
        <f aca="false">IF(A28="","",COUNTIF($A$6:A28,A28))</f>
        <v/>
      </c>
      <c r="M28" s="33" t="str">
        <f aca="false">IF(A28="","",A28&amp;"|"&amp;L28)</f>
        <v/>
      </c>
      <c r="N28" s="33" t="str">
        <f aca="false">IF(E28="","",COUNTIF($E$6:E28,E28))</f>
        <v/>
      </c>
      <c r="O28" s="33" t="str">
        <f aca="false">IF(E28="","",E28&amp;"|"&amp;N28)</f>
        <v/>
      </c>
      <c r="P28" s="33" t="str">
        <f aca="false">IF(L28=1,COUNTIF($L$6:L28,1),"")</f>
        <v/>
      </c>
    </row>
    <row r="29" customFormat="false" ht="15" hidden="false" customHeight="false" outlineLevel="0" collapsed="false">
      <c r="A29" s="20"/>
      <c r="B29" s="29"/>
      <c r="C29" s="21"/>
      <c r="D29" s="6"/>
      <c r="E29" s="30"/>
      <c r="F29" s="8" t="str">
        <f aca="false">IF(E29="","",IFERROR(INDEX(會計科目表!$B$5:$B$104,MATCH(E29,會計科目表!$A$5:$A$104,0)),"科目不存在"))</f>
        <v/>
      </c>
      <c r="G29" s="22"/>
      <c r="H29" s="22"/>
      <c r="I29" s="6"/>
      <c r="J29" s="32" t="str">
        <f aca="false">IF(I29="","",HYPERLINK(IF(LEFT(I29,4)="http",I29,設定!$B$7&amp;I29),"開啟"))</f>
        <v/>
      </c>
      <c r="K29" s="23" t="str">
        <f aca="false">IF(A29="","",IF(B29="","缺日期",IF(E29="","缺科目",IF(F29="科目不存在","科目不存在",IF(ROUND(SUMIF($A$6:$A$505,A29,$G$6:$G$505)-SUMIF($A$6:$A$505,A29,$H$6:$H$505),2)=0,"✔","借貸不平")))))</f>
        <v/>
      </c>
      <c r="L29" s="33" t="str">
        <f aca="false">IF(A29="","",COUNTIF($A$6:A29,A29))</f>
        <v/>
      </c>
      <c r="M29" s="33" t="str">
        <f aca="false">IF(A29="","",A29&amp;"|"&amp;L29)</f>
        <v/>
      </c>
      <c r="N29" s="33" t="str">
        <f aca="false">IF(E29="","",COUNTIF($E$6:E29,E29))</f>
        <v/>
      </c>
      <c r="O29" s="33" t="str">
        <f aca="false">IF(E29="","",E29&amp;"|"&amp;N29)</f>
        <v/>
      </c>
      <c r="P29" s="33" t="str">
        <f aca="false">IF(L29=1,COUNTIF($L$6:L29,1),"")</f>
        <v/>
      </c>
    </row>
    <row r="30" customFormat="false" ht="15" hidden="false" customHeight="false" outlineLevel="0" collapsed="false">
      <c r="A30" s="20"/>
      <c r="B30" s="29"/>
      <c r="C30" s="21"/>
      <c r="D30" s="6"/>
      <c r="E30" s="30"/>
      <c r="F30" s="8" t="str">
        <f aca="false">IF(E30="","",IFERROR(INDEX(會計科目表!$B$5:$B$104,MATCH(E30,會計科目表!$A$5:$A$104,0)),"科目不存在"))</f>
        <v/>
      </c>
      <c r="G30" s="22"/>
      <c r="H30" s="22"/>
      <c r="I30" s="6"/>
      <c r="J30" s="32" t="str">
        <f aca="false">IF(I30="","",HYPERLINK(IF(LEFT(I30,4)="http",I30,設定!$B$7&amp;I30),"開啟"))</f>
        <v/>
      </c>
      <c r="K30" s="23" t="str">
        <f aca="false">IF(A30="","",IF(B30="","缺日期",IF(E30="","缺科目",IF(F30="科目不存在","科目不存在",IF(ROUND(SUMIF($A$6:$A$505,A30,$G$6:$G$505)-SUMIF($A$6:$A$505,A30,$H$6:$H$505),2)=0,"✔","借貸不平")))))</f>
        <v/>
      </c>
      <c r="L30" s="33" t="str">
        <f aca="false">IF(A30="","",COUNTIF($A$6:A30,A30))</f>
        <v/>
      </c>
      <c r="M30" s="33" t="str">
        <f aca="false">IF(A30="","",A30&amp;"|"&amp;L30)</f>
        <v/>
      </c>
      <c r="N30" s="33" t="str">
        <f aca="false">IF(E30="","",COUNTIF($E$6:E30,E30))</f>
        <v/>
      </c>
      <c r="O30" s="33" t="str">
        <f aca="false">IF(E30="","",E30&amp;"|"&amp;N30)</f>
        <v/>
      </c>
      <c r="P30" s="33" t="str">
        <f aca="false">IF(L30=1,COUNTIF($L$6:L30,1),"")</f>
        <v/>
      </c>
    </row>
    <row r="31" customFormat="false" ht="15" hidden="false" customHeight="false" outlineLevel="0" collapsed="false">
      <c r="A31" s="20"/>
      <c r="B31" s="29"/>
      <c r="C31" s="21"/>
      <c r="D31" s="6"/>
      <c r="E31" s="30"/>
      <c r="F31" s="8" t="str">
        <f aca="false">IF(E31="","",IFERROR(INDEX(會計科目表!$B$5:$B$104,MATCH(E31,會計科目表!$A$5:$A$104,0)),"科目不存在"))</f>
        <v/>
      </c>
      <c r="G31" s="22"/>
      <c r="H31" s="22"/>
      <c r="I31" s="6"/>
      <c r="J31" s="32" t="str">
        <f aca="false">IF(I31="","",HYPERLINK(IF(LEFT(I31,4)="http",I31,設定!$B$7&amp;I31),"開啟"))</f>
        <v/>
      </c>
      <c r="K31" s="23" t="str">
        <f aca="false">IF(A31="","",IF(B31="","缺日期",IF(E31="","缺科目",IF(F31="科目不存在","科目不存在",IF(ROUND(SUMIF($A$6:$A$505,A31,$G$6:$G$505)-SUMIF($A$6:$A$505,A31,$H$6:$H$505),2)=0,"✔","借貸不平")))))</f>
        <v/>
      </c>
      <c r="L31" s="33" t="str">
        <f aca="false">IF(A31="","",COUNTIF($A$6:A31,A31))</f>
        <v/>
      </c>
      <c r="M31" s="33" t="str">
        <f aca="false">IF(A31="","",A31&amp;"|"&amp;L31)</f>
        <v/>
      </c>
      <c r="N31" s="33" t="str">
        <f aca="false">IF(E31="","",COUNTIF($E$6:E31,E31))</f>
        <v/>
      </c>
      <c r="O31" s="33" t="str">
        <f aca="false">IF(E31="","",E31&amp;"|"&amp;N31)</f>
        <v/>
      </c>
      <c r="P31" s="33" t="str">
        <f aca="false">IF(L31=1,COUNTIF($L$6:L31,1),"")</f>
        <v/>
      </c>
    </row>
    <row r="32" customFormat="false" ht="15" hidden="false" customHeight="false" outlineLevel="0" collapsed="false">
      <c r="A32" s="20"/>
      <c r="B32" s="29"/>
      <c r="C32" s="21"/>
      <c r="D32" s="6"/>
      <c r="E32" s="30"/>
      <c r="F32" s="8" t="str">
        <f aca="false">IF(E32="","",IFERROR(INDEX(會計科目表!$B$5:$B$104,MATCH(E32,會計科目表!$A$5:$A$104,0)),"科目不存在"))</f>
        <v/>
      </c>
      <c r="G32" s="22"/>
      <c r="H32" s="22"/>
      <c r="I32" s="6"/>
      <c r="J32" s="32" t="str">
        <f aca="false">IF(I32="","",HYPERLINK(IF(LEFT(I32,4)="http",I32,設定!$B$7&amp;I32),"開啟"))</f>
        <v/>
      </c>
      <c r="K32" s="23" t="str">
        <f aca="false">IF(A32="","",IF(B32="","缺日期",IF(E32="","缺科目",IF(F32="科目不存在","科目不存在",IF(ROUND(SUMIF($A$6:$A$505,A32,$G$6:$G$505)-SUMIF($A$6:$A$505,A32,$H$6:$H$505),2)=0,"✔","借貸不平")))))</f>
        <v/>
      </c>
      <c r="L32" s="33" t="str">
        <f aca="false">IF(A32="","",COUNTIF($A$6:A32,A32))</f>
        <v/>
      </c>
      <c r="M32" s="33" t="str">
        <f aca="false">IF(A32="","",A32&amp;"|"&amp;L32)</f>
        <v/>
      </c>
      <c r="N32" s="33" t="str">
        <f aca="false">IF(E32="","",COUNTIF($E$6:E32,E32))</f>
        <v/>
      </c>
      <c r="O32" s="33" t="str">
        <f aca="false">IF(E32="","",E32&amp;"|"&amp;N32)</f>
        <v/>
      </c>
      <c r="P32" s="33" t="str">
        <f aca="false">IF(L32=1,COUNTIF($L$6:L32,1),"")</f>
        <v/>
      </c>
    </row>
    <row r="33" customFormat="false" ht="15" hidden="false" customHeight="false" outlineLevel="0" collapsed="false">
      <c r="A33" s="20"/>
      <c r="B33" s="29"/>
      <c r="C33" s="21"/>
      <c r="D33" s="6"/>
      <c r="E33" s="30"/>
      <c r="F33" s="8" t="str">
        <f aca="false">IF(E33="","",IFERROR(INDEX(會計科目表!$B$5:$B$104,MATCH(E33,會計科目表!$A$5:$A$104,0)),"科目不存在"))</f>
        <v/>
      </c>
      <c r="G33" s="22"/>
      <c r="H33" s="22"/>
      <c r="I33" s="6"/>
      <c r="J33" s="32" t="str">
        <f aca="false">IF(I33="","",HYPERLINK(IF(LEFT(I33,4)="http",I33,設定!$B$7&amp;I33),"開啟"))</f>
        <v/>
      </c>
      <c r="K33" s="23" t="str">
        <f aca="false">IF(A33="","",IF(B33="","缺日期",IF(E33="","缺科目",IF(F33="科目不存在","科目不存在",IF(ROUND(SUMIF($A$6:$A$505,A33,$G$6:$G$505)-SUMIF($A$6:$A$505,A33,$H$6:$H$505),2)=0,"✔","借貸不平")))))</f>
        <v/>
      </c>
      <c r="L33" s="33" t="str">
        <f aca="false">IF(A33="","",COUNTIF($A$6:A33,A33))</f>
        <v/>
      </c>
      <c r="M33" s="33" t="str">
        <f aca="false">IF(A33="","",A33&amp;"|"&amp;L33)</f>
        <v/>
      </c>
      <c r="N33" s="33" t="str">
        <f aca="false">IF(E33="","",COUNTIF($E$6:E33,E33))</f>
        <v/>
      </c>
      <c r="O33" s="33" t="str">
        <f aca="false">IF(E33="","",E33&amp;"|"&amp;N33)</f>
        <v/>
      </c>
      <c r="P33" s="33" t="str">
        <f aca="false">IF(L33=1,COUNTIF($L$6:L33,1),"")</f>
        <v/>
      </c>
    </row>
    <row r="34" customFormat="false" ht="15" hidden="false" customHeight="false" outlineLevel="0" collapsed="false">
      <c r="A34" s="20"/>
      <c r="B34" s="29"/>
      <c r="C34" s="21"/>
      <c r="D34" s="6"/>
      <c r="E34" s="30"/>
      <c r="F34" s="8" t="str">
        <f aca="false">IF(E34="","",IFERROR(INDEX(會計科目表!$B$5:$B$104,MATCH(E34,會計科目表!$A$5:$A$104,0)),"科目不存在"))</f>
        <v/>
      </c>
      <c r="G34" s="22"/>
      <c r="H34" s="22"/>
      <c r="I34" s="6"/>
      <c r="J34" s="32" t="str">
        <f aca="false">IF(I34="","",HYPERLINK(IF(LEFT(I34,4)="http",I34,設定!$B$7&amp;I34),"開啟"))</f>
        <v/>
      </c>
      <c r="K34" s="23" t="str">
        <f aca="false">IF(A34="","",IF(B34="","缺日期",IF(E34="","缺科目",IF(F34="科目不存在","科目不存在",IF(ROUND(SUMIF($A$6:$A$505,A34,$G$6:$G$505)-SUMIF($A$6:$A$505,A34,$H$6:$H$505),2)=0,"✔","借貸不平")))))</f>
        <v/>
      </c>
      <c r="L34" s="33" t="str">
        <f aca="false">IF(A34="","",COUNTIF($A$6:A34,A34))</f>
        <v/>
      </c>
      <c r="M34" s="33" t="str">
        <f aca="false">IF(A34="","",A34&amp;"|"&amp;L34)</f>
        <v/>
      </c>
      <c r="N34" s="33" t="str">
        <f aca="false">IF(E34="","",COUNTIF($E$6:E34,E34))</f>
        <v/>
      </c>
      <c r="O34" s="33" t="str">
        <f aca="false">IF(E34="","",E34&amp;"|"&amp;N34)</f>
        <v/>
      </c>
      <c r="P34" s="33" t="str">
        <f aca="false">IF(L34=1,COUNTIF($L$6:L34,1),"")</f>
        <v/>
      </c>
    </row>
    <row r="35" customFormat="false" ht="15" hidden="false" customHeight="false" outlineLevel="0" collapsed="false">
      <c r="A35" s="20"/>
      <c r="B35" s="29"/>
      <c r="C35" s="21"/>
      <c r="D35" s="6"/>
      <c r="E35" s="30"/>
      <c r="F35" s="8" t="str">
        <f aca="false">IF(E35="","",IFERROR(INDEX(會計科目表!$B$5:$B$104,MATCH(E35,會計科目表!$A$5:$A$104,0)),"科目不存在"))</f>
        <v/>
      </c>
      <c r="G35" s="22"/>
      <c r="H35" s="22"/>
      <c r="I35" s="6"/>
      <c r="J35" s="32" t="str">
        <f aca="false">IF(I35="","",HYPERLINK(IF(LEFT(I35,4)="http",I35,設定!$B$7&amp;I35),"開啟"))</f>
        <v/>
      </c>
      <c r="K35" s="23" t="str">
        <f aca="false">IF(A35="","",IF(B35="","缺日期",IF(E35="","缺科目",IF(F35="科目不存在","科目不存在",IF(ROUND(SUMIF($A$6:$A$505,A35,$G$6:$G$505)-SUMIF($A$6:$A$505,A35,$H$6:$H$505),2)=0,"✔","借貸不平")))))</f>
        <v/>
      </c>
      <c r="L35" s="33" t="str">
        <f aca="false">IF(A35="","",COUNTIF($A$6:A35,A35))</f>
        <v/>
      </c>
      <c r="M35" s="33" t="str">
        <f aca="false">IF(A35="","",A35&amp;"|"&amp;L35)</f>
        <v/>
      </c>
      <c r="N35" s="33" t="str">
        <f aca="false">IF(E35="","",COUNTIF($E$6:E35,E35))</f>
        <v/>
      </c>
      <c r="O35" s="33" t="str">
        <f aca="false">IF(E35="","",E35&amp;"|"&amp;N35)</f>
        <v/>
      </c>
      <c r="P35" s="33" t="str">
        <f aca="false">IF(L35=1,COUNTIF($L$6:L35,1),"")</f>
        <v/>
      </c>
    </row>
    <row r="36" customFormat="false" ht="15" hidden="false" customHeight="false" outlineLevel="0" collapsed="false">
      <c r="A36" s="20"/>
      <c r="B36" s="29"/>
      <c r="C36" s="21"/>
      <c r="D36" s="6"/>
      <c r="E36" s="30"/>
      <c r="F36" s="8" t="str">
        <f aca="false">IF(E36="","",IFERROR(INDEX(會計科目表!$B$5:$B$104,MATCH(E36,會計科目表!$A$5:$A$104,0)),"科目不存在"))</f>
        <v/>
      </c>
      <c r="G36" s="22"/>
      <c r="H36" s="22"/>
      <c r="I36" s="6"/>
      <c r="J36" s="32" t="str">
        <f aca="false">IF(I36="","",HYPERLINK(IF(LEFT(I36,4)="http",I36,設定!$B$7&amp;I36),"開啟"))</f>
        <v/>
      </c>
      <c r="K36" s="23" t="str">
        <f aca="false">IF(A36="","",IF(B36="","缺日期",IF(E36="","缺科目",IF(F36="科目不存在","科目不存在",IF(ROUND(SUMIF($A$6:$A$505,A36,$G$6:$G$505)-SUMIF($A$6:$A$505,A36,$H$6:$H$505),2)=0,"✔","借貸不平")))))</f>
        <v/>
      </c>
      <c r="L36" s="33" t="str">
        <f aca="false">IF(A36="","",COUNTIF($A$6:A36,A36))</f>
        <v/>
      </c>
      <c r="M36" s="33" t="str">
        <f aca="false">IF(A36="","",A36&amp;"|"&amp;L36)</f>
        <v/>
      </c>
      <c r="N36" s="33" t="str">
        <f aca="false">IF(E36="","",COUNTIF($E$6:E36,E36))</f>
        <v/>
      </c>
      <c r="O36" s="33" t="str">
        <f aca="false">IF(E36="","",E36&amp;"|"&amp;N36)</f>
        <v/>
      </c>
      <c r="P36" s="33" t="str">
        <f aca="false">IF(L36=1,COUNTIF($L$6:L36,1),"")</f>
        <v/>
      </c>
    </row>
    <row r="37" customFormat="false" ht="15" hidden="false" customHeight="false" outlineLevel="0" collapsed="false">
      <c r="A37" s="20"/>
      <c r="B37" s="29"/>
      <c r="C37" s="21"/>
      <c r="D37" s="6"/>
      <c r="E37" s="30"/>
      <c r="F37" s="8" t="str">
        <f aca="false">IF(E37="","",IFERROR(INDEX(會計科目表!$B$5:$B$104,MATCH(E37,會計科目表!$A$5:$A$104,0)),"科目不存在"))</f>
        <v/>
      </c>
      <c r="G37" s="22"/>
      <c r="H37" s="22"/>
      <c r="I37" s="6"/>
      <c r="J37" s="32" t="str">
        <f aca="false">IF(I37="","",HYPERLINK(IF(LEFT(I37,4)="http",I37,設定!$B$7&amp;I37),"開啟"))</f>
        <v/>
      </c>
      <c r="K37" s="23" t="str">
        <f aca="false">IF(A37="","",IF(B37="","缺日期",IF(E37="","缺科目",IF(F37="科目不存在","科目不存在",IF(ROUND(SUMIF($A$6:$A$505,A37,$G$6:$G$505)-SUMIF($A$6:$A$505,A37,$H$6:$H$505),2)=0,"✔","借貸不平")))))</f>
        <v/>
      </c>
      <c r="L37" s="33" t="str">
        <f aca="false">IF(A37="","",COUNTIF($A$6:A37,A37))</f>
        <v/>
      </c>
      <c r="M37" s="33" t="str">
        <f aca="false">IF(A37="","",A37&amp;"|"&amp;L37)</f>
        <v/>
      </c>
      <c r="N37" s="33" t="str">
        <f aca="false">IF(E37="","",COUNTIF($E$6:E37,E37))</f>
        <v/>
      </c>
      <c r="O37" s="33" t="str">
        <f aca="false">IF(E37="","",E37&amp;"|"&amp;N37)</f>
        <v/>
      </c>
      <c r="P37" s="33" t="str">
        <f aca="false">IF(L37=1,COUNTIF($L$6:L37,1),"")</f>
        <v/>
      </c>
    </row>
    <row r="38" customFormat="false" ht="15" hidden="false" customHeight="false" outlineLevel="0" collapsed="false">
      <c r="A38" s="20"/>
      <c r="B38" s="29"/>
      <c r="C38" s="21"/>
      <c r="D38" s="6"/>
      <c r="E38" s="30"/>
      <c r="F38" s="8" t="str">
        <f aca="false">IF(E38="","",IFERROR(INDEX(會計科目表!$B$5:$B$104,MATCH(E38,會計科目表!$A$5:$A$104,0)),"科目不存在"))</f>
        <v/>
      </c>
      <c r="G38" s="22"/>
      <c r="H38" s="22"/>
      <c r="I38" s="6"/>
      <c r="J38" s="32" t="str">
        <f aca="false">IF(I38="","",HYPERLINK(IF(LEFT(I38,4)="http",I38,設定!$B$7&amp;I38),"開啟"))</f>
        <v/>
      </c>
      <c r="K38" s="23" t="str">
        <f aca="false">IF(A38="","",IF(B38="","缺日期",IF(E38="","缺科目",IF(F38="科目不存在","科目不存在",IF(ROUND(SUMIF($A$6:$A$505,A38,$G$6:$G$505)-SUMIF($A$6:$A$505,A38,$H$6:$H$505),2)=0,"✔","借貸不平")))))</f>
        <v/>
      </c>
      <c r="L38" s="33" t="str">
        <f aca="false">IF(A38="","",COUNTIF($A$6:A38,A38))</f>
        <v/>
      </c>
      <c r="M38" s="33" t="str">
        <f aca="false">IF(A38="","",A38&amp;"|"&amp;L38)</f>
        <v/>
      </c>
      <c r="N38" s="33" t="str">
        <f aca="false">IF(E38="","",COUNTIF($E$6:E38,E38))</f>
        <v/>
      </c>
      <c r="O38" s="33" t="str">
        <f aca="false">IF(E38="","",E38&amp;"|"&amp;N38)</f>
        <v/>
      </c>
      <c r="P38" s="33" t="str">
        <f aca="false">IF(L38=1,COUNTIF($L$6:L38,1),"")</f>
        <v/>
      </c>
    </row>
    <row r="39" customFormat="false" ht="15" hidden="false" customHeight="false" outlineLevel="0" collapsed="false">
      <c r="A39" s="20"/>
      <c r="B39" s="29"/>
      <c r="C39" s="21"/>
      <c r="D39" s="6"/>
      <c r="E39" s="30"/>
      <c r="F39" s="8" t="str">
        <f aca="false">IF(E39="","",IFERROR(INDEX(會計科目表!$B$5:$B$104,MATCH(E39,會計科目表!$A$5:$A$104,0)),"科目不存在"))</f>
        <v/>
      </c>
      <c r="G39" s="22"/>
      <c r="H39" s="22"/>
      <c r="I39" s="6"/>
      <c r="J39" s="32" t="str">
        <f aca="false">IF(I39="","",HYPERLINK(IF(LEFT(I39,4)="http",I39,設定!$B$7&amp;I39),"開啟"))</f>
        <v/>
      </c>
      <c r="K39" s="23" t="str">
        <f aca="false">IF(A39="","",IF(B39="","缺日期",IF(E39="","缺科目",IF(F39="科目不存在","科目不存在",IF(ROUND(SUMIF($A$6:$A$505,A39,$G$6:$G$505)-SUMIF($A$6:$A$505,A39,$H$6:$H$505),2)=0,"✔","借貸不平")))))</f>
        <v/>
      </c>
      <c r="L39" s="33" t="str">
        <f aca="false">IF(A39="","",COUNTIF($A$6:A39,A39))</f>
        <v/>
      </c>
      <c r="M39" s="33" t="str">
        <f aca="false">IF(A39="","",A39&amp;"|"&amp;L39)</f>
        <v/>
      </c>
      <c r="N39" s="33" t="str">
        <f aca="false">IF(E39="","",COUNTIF($E$6:E39,E39))</f>
        <v/>
      </c>
      <c r="O39" s="33" t="str">
        <f aca="false">IF(E39="","",E39&amp;"|"&amp;N39)</f>
        <v/>
      </c>
      <c r="P39" s="33" t="str">
        <f aca="false">IF(L39=1,COUNTIF($L$6:L39,1),"")</f>
        <v/>
      </c>
    </row>
    <row r="40" customFormat="false" ht="15" hidden="false" customHeight="false" outlineLevel="0" collapsed="false">
      <c r="A40" s="20"/>
      <c r="B40" s="29"/>
      <c r="C40" s="21"/>
      <c r="D40" s="6"/>
      <c r="E40" s="30"/>
      <c r="F40" s="8" t="str">
        <f aca="false">IF(E40="","",IFERROR(INDEX(會計科目表!$B$5:$B$104,MATCH(E40,會計科目表!$A$5:$A$104,0)),"科目不存在"))</f>
        <v/>
      </c>
      <c r="G40" s="22"/>
      <c r="H40" s="22"/>
      <c r="I40" s="6"/>
      <c r="J40" s="32" t="str">
        <f aca="false">IF(I40="","",HYPERLINK(IF(LEFT(I40,4)="http",I40,設定!$B$7&amp;I40),"開啟"))</f>
        <v/>
      </c>
      <c r="K40" s="23" t="str">
        <f aca="false">IF(A40="","",IF(B40="","缺日期",IF(E40="","缺科目",IF(F40="科目不存在","科目不存在",IF(ROUND(SUMIF($A$6:$A$505,A40,$G$6:$G$505)-SUMIF($A$6:$A$505,A40,$H$6:$H$505),2)=0,"✔","借貸不平")))))</f>
        <v/>
      </c>
      <c r="L40" s="33" t="str">
        <f aca="false">IF(A40="","",COUNTIF($A$6:A40,A40))</f>
        <v/>
      </c>
      <c r="M40" s="33" t="str">
        <f aca="false">IF(A40="","",A40&amp;"|"&amp;L40)</f>
        <v/>
      </c>
      <c r="N40" s="33" t="str">
        <f aca="false">IF(E40="","",COUNTIF($E$6:E40,E40))</f>
        <v/>
      </c>
      <c r="O40" s="33" t="str">
        <f aca="false">IF(E40="","",E40&amp;"|"&amp;N40)</f>
        <v/>
      </c>
      <c r="P40" s="33" t="str">
        <f aca="false">IF(L40=1,COUNTIF($L$6:L40,1),"")</f>
        <v/>
      </c>
    </row>
    <row r="41" customFormat="false" ht="15" hidden="false" customHeight="false" outlineLevel="0" collapsed="false">
      <c r="A41" s="20"/>
      <c r="B41" s="29"/>
      <c r="C41" s="21"/>
      <c r="D41" s="6"/>
      <c r="E41" s="30"/>
      <c r="F41" s="8" t="str">
        <f aca="false">IF(E41="","",IFERROR(INDEX(會計科目表!$B$5:$B$104,MATCH(E41,會計科目表!$A$5:$A$104,0)),"科目不存在"))</f>
        <v/>
      </c>
      <c r="G41" s="22"/>
      <c r="H41" s="22"/>
      <c r="I41" s="6"/>
      <c r="J41" s="32" t="str">
        <f aca="false">IF(I41="","",HYPERLINK(IF(LEFT(I41,4)="http",I41,設定!$B$7&amp;I41),"開啟"))</f>
        <v/>
      </c>
      <c r="K41" s="23" t="str">
        <f aca="false">IF(A41="","",IF(B41="","缺日期",IF(E41="","缺科目",IF(F41="科目不存在","科目不存在",IF(ROUND(SUMIF($A$6:$A$505,A41,$G$6:$G$505)-SUMIF($A$6:$A$505,A41,$H$6:$H$505),2)=0,"✔","借貸不平")))))</f>
        <v/>
      </c>
      <c r="L41" s="33" t="str">
        <f aca="false">IF(A41="","",COUNTIF($A$6:A41,A41))</f>
        <v/>
      </c>
      <c r="M41" s="33" t="str">
        <f aca="false">IF(A41="","",A41&amp;"|"&amp;L41)</f>
        <v/>
      </c>
      <c r="N41" s="33" t="str">
        <f aca="false">IF(E41="","",COUNTIF($E$6:E41,E41))</f>
        <v/>
      </c>
      <c r="O41" s="33" t="str">
        <f aca="false">IF(E41="","",E41&amp;"|"&amp;N41)</f>
        <v/>
      </c>
      <c r="P41" s="33" t="str">
        <f aca="false">IF(L41=1,COUNTIF($L$6:L41,1),"")</f>
        <v/>
      </c>
    </row>
    <row r="42" customFormat="false" ht="15" hidden="false" customHeight="false" outlineLevel="0" collapsed="false">
      <c r="A42" s="20"/>
      <c r="B42" s="29"/>
      <c r="C42" s="21"/>
      <c r="D42" s="6"/>
      <c r="E42" s="30"/>
      <c r="F42" s="8" t="str">
        <f aca="false">IF(E42="","",IFERROR(INDEX(會計科目表!$B$5:$B$104,MATCH(E42,會計科目表!$A$5:$A$104,0)),"科目不存在"))</f>
        <v/>
      </c>
      <c r="G42" s="22"/>
      <c r="H42" s="22"/>
      <c r="I42" s="6"/>
      <c r="J42" s="32" t="str">
        <f aca="false">IF(I42="","",HYPERLINK(IF(LEFT(I42,4)="http",I42,設定!$B$7&amp;I42),"開啟"))</f>
        <v/>
      </c>
      <c r="K42" s="23" t="str">
        <f aca="false">IF(A42="","",IF(B42="","缺日期",IF(E42="","缺科目",IF(F42="科目不存在","科目不存在",IF(ROUND(SUMIF($A$6:$A$505,A42,$G$6:$G$505)-SUMIF($A$6:$A$505,A42,$H$6:$H$505),2)=0,"✔","借貸不平")))))</f>
        <v/>
      </c>
      <c r="L42" s="33" t="str">
        <f aca="false">IF(A42="","",COUNTIF($A$6:A42,A42))</f>
        <v/>
      </c>
      <c r="M42" s="33" t="str">
        <f aca="false">IF(A42="","",A42&amp;"|"&amp;L42)</f>
        <v/>
      </c>
      <c r="N42" s="33" t="str">
        <f aca="false">IF(E42="","",COUNTIF($E$6:E42,E42))</f>
        <v/>
      </c>
      <c r="O42" s="33" t="str">
        <f aca="false">IF(E42="","",E42&amp;"|"&amp;N42)</f>
        <v/>
      </c>
      <c r="P42" s="33" t="str">
        <f aca="false">IF(L42=1,COUNTIF($L$6:L42,1),"")</f>
        <v/>
      </c>
    </row>
    <row r="43" customFormat="false" ht="15" hidden="false" customHeight="false" outlineLevel="0" collapsed="false">
      <c r="A43" s="20"/>
      <c r="B43" s="29"/>
      <c r="C43" s="21"/>
      <c r="D43" s="6"/>
      <c r="E43" s="30"/>
      <c r="F43" s="8" t="str">
        <f aca="false">IF(E43="","",IFERROR(INDEX(會計科目表!$B$5:$B$104,MATCH(E43,會計科目表!$A$5:$A$104,0)),"科目不存在"))</f>
        <v/>
      </c>
      <c r="G43" s="22"/>
      <c r="H43" s="22"/>
      <c r="I43" s="6"/>
      <c r="J43" s="32" t="str">
        <f aca="false">IF(I43="","",HYPERLINK(IF(LEFT(I43,4)="http",I43,設定!$B$7&amp;I43),"開啟"))</f>
        <v/>
      </c>
      <c r="K43" s="23" t="str">
        <f aca="false">IF(A43="","",IF(B43="","缺日期",IF(E43="","缺科目",IF(F43="科目不存在","科目不存在",IF(ROUND(SUMIF($A$6:$A$505,A43,$G$6:$G$505)-SUMIF($A$6:$A$505,A43,$H$6:$H$505),2)=0,"✔","借貸不平")))))</f>
        <v/>
      </c>
      <c r="L43" s="33" t="str">
        <f aca="false">IF(A43="","",COUNTIF($A$6:A43,A43))</f>
        <v/>
      </c>
      <c r="M43" s="33" t="str">
        <f aca="false">IF(A43="","",A43&amp;"|"&amp;L43)</f>
        <v/>
      </c>
      <c r="N43" s="33" t="str">
        <f aca="false">IF(E43="","",COUNTIF($E$6:E43,E43))</f>
        <v/>
      </c>
      <c r="O43" s="33" t="str">
        <f aca="false">IF(E43="","",E43&amp;"|"&amp;N43)</f>
        <v/>
      </c>
      <c r="P43" s="33" t="str">
        <f aca="false">IF(L43=1,COUNTIF($L$6:L43,1),"")</f>
        <v/>
      </c>
    </row>
    <row r="44" customFormat="false" ht="15" hidden="false" customHeight="false" outlineLevel="0" collapsed="false">
      <c r="A44" s="20"/>
      <c r="B44" s="29"/>
      <c r="C44" s="21"/>
      <c r="D44" s="6"/>
      <c r="E44" s="30"/>
      <c r="F44" s="8" t="str">
        <f aca="false">IF(E44="","",IFERROR(INDEX(會計科目表!$B$5:$B$104,MATCH(E44,會計科目表!$A$5:$A$104,0)),"科目不存在"))</f>
        <v/>
      </c>
      <c r="G44" s="22"/>
      <c r="H44" s="22"/>
      <c r="I44" s="6"/>
      <c r="J44" s="32" t="str">
        <f aca="false">IF(I44="","",HYPERLINK(IF(LEFT(I44,4)="http",I44,設定!$B$7&amp;I44),"開啟"))</f>
        <v/>
      </c>
      <c r="K44" s="23" t="str">
        <f aca="false">IF(A44="","",IF(B44="","缺日期",IF(E44="","缺科目",IF(F44="科目不存在","科目不存在",IF(ROUND(SUMIF($A$6:$A$505,A44,$G$6:$G$505)-SUMIF($A$6:$A$505,A44,$H$6:$H$505),2)=0,"✔","借貸不平")))))</f>
        <v/>
      </c>
      <c r="L44" s="33" t="str">
        <f aca="false">IF(A44="","",COUNTIF($A$6:A44,A44))</f>
        <v/>
      </c>
      <c r="M44" s="33" t="str">
        <f aca="false">IF(A44="","",A44&amp;"|"&amp;L44)</f>
        <v/>
      </c>
      <c r="N44" s="33" t="str">
        <f aca="false">IF(E44="","",COUNTIF($E$6:E44,E44))</f>
        <v/>
      </c>
      <c r="O44" s="33" t="str">
        <f aca="false">IF(E44="","",E44&amp;"|"&amp;N44)</f>
        <v/>
      </c>
      <c r="P44" s="33" t="str">
        <f aca="false">IF(L44=1,COUNTIF($L$6:L44,1),"")</f>
        <v/>
      </c>
    </row>
    <row r="45" customFormat="false" ht="15" hidden="false" customHeight="false" outlineLevel="0" collapsed="false">
      <c r="A45" s="20"/>
      <c r="B45" s="29"/>
      <c r="C45" s="21"/>
      <c r="D45" s="6"/>
      <c r="E45" s="30"/>
      <c r="F45" s="8" t="str">
        <f aca="false">IF(E45="","",IFERROR(INDEX(會計科目表!$B$5:$B$104,MATCH(E45,會計科目表!$A$5:$A$104,0)),"科目不存在"))</f>
        <v/>
      </c>
      <c r="G45" s="22"/>
      <c r="H45" s="22"/>
      <c r="I45" s="6"/>
      <c r="J45" s="32" t="str">
        <f aca="false">IF(I45="","",HYPERLINK(IF(LEFT(I45,4)="http",I45,設定!$B$7&amp;I45),"開啟"))</f>
        <v/>
      </c>
      <c r="K45" s="23" t="str">
        <f aca="false">IF(A45="","",IF(B45="","缺日期",IF(E45="","缺科目",IF(F45="科目不存在","科目不存在",IF(ROUND(SUMIF($A$6:$A$505,A45,$G$6:$G$505)-SUMIF($A$6:$A$505,A45,$H$6:$H$505),2)=0,"✔","借貸不平")))))</f>
        <v/>
      </c>
      <c r="L45" s="33" t="str">
        <f aca="false">IF(A45="","",COUNTIF($A$6:A45,A45))</f>
        <v/>
      </c>
      <c r="M45" s="33" t="str">
        <f aca="false">IF(A45="","",A45&amp;"|"&amp;L45)</f>
        <v/>
      </c>
      <c r="N45" s="33" t="str">
        <f aca="false">IF(E45="","",COUNTIF($E$6:E45,E45))</f>
        <v/>
      </c>
      <c r="O45" s="33" t="str">
        <f aca="false">IF(E45="","",E45&amp;"|"&amp;N45)</f>
        <v/>
      </c>
      <c r="P45" s="33" t="str">
        <f aca="false">IF(L45=1,COUNTIF($L$6:L45,1),"")</f>
        <v/>
      </c>
    </row>
    <row r="46" customFormat="false" ht="15" hidden="false" customHeight="false" outlineLevel="0" collapsed="false">
      <c r="A46" s="20"/>
      <c r="B46" s="29"/>
      <c r="C46" s="21"/>
      <c r="D46" s="6"/>
      <c r="E46" s="30"/>
      <c r="F46" s="8" t="str">
        <f aca="false">IF(E46="","",IFERROR(INDEX(會計科目表!$B$5:$B$104,MATCH(E46,會計科目表!$A$5:$A$104,0)),"科目不存在"))</f>
        <v/>
      </c>
      <c r="G46" s="22"/>
      <c r="H46" s="22"/>
      <c r="I46" s="6"/>
      <c r="J46" s="32" t="str">
        <f aca="false">IF(I46="","",HYPERLINK(IF(LEFT(I46,4)="http",I46,設定!$B$7&amp;I46),"開啟"))</f>
        <v/>
      </c>
      <c r="K46" s="23" t="str">
        <f aca="false">IF(A46="","",IF(B46="","缺日期",IF(E46="","缺科目",IF(F46="科目不存在","科目不存在",IF(ROUND(SUMIF($A$6:$A$505,A46,$G$6:$G$505)-SUMIF($A$6:$A$505,A46,$H$6:$H$505),2)=0,"✔","借貸不平")))))</f>
        <v/>
      </c>
      <c r="L46" s="33" t="str">
        <f aca="false">IF(A46="","",COUNTIF($A$6:A46,A46))</f>
        <v/>
      </c>
      <c r="M46" s="33" t="str">
        <f aca="false">IF(A46="","",A46&amp;"|"&amp;L46)</f>
        <v/>
      </c>
      <c r="N46" s="33" t="str">
        <f aca="false">IF(E46="","",COUNTIF($E$6:E46,E46))</f>
        <v/>
      </c>
      <c r="O46" s="33" t="str">
        <f aca="false">IF(E46="","",E46&amp;"|"&amp;N46)</f>
        <v/>
      </c>
      <c r="P46" s="33" t="str">
        <f aca="false">IF(L46=1,COUNTIF($L$6:L46,1),"")</f>
        <v/>
      </c>
    </row>
    <row r="47" customFormat="false" ht="15" hidden="false" customHeight="false" outlineLevel="0" collapsed="false">
      <c r="A47" s="20"/>
      <c r="B47" s="29"/>
      <c r="C47" s="21"/>
      <c r="D47" s="6"/>
      <c r="E47" s="30"/>
      <c r="F47" s="8" t="str">
        <f aca="false">IF(E47="","",IFERROR(INDEX(會計科目表!$B$5:$B$104,MATCH(E47,會計科目表!$A$5:$A$104,0)),"科目不存在"))</f>
        <v/>
      </c>
      <c r="G47" s="22"/>
      <c r="H47" s="22"/>
      <c r="I47" s="6"/>
      <c r="J47" s="32" t="str">
        <f aca="false">IF(I47="","",HYPERLINK(IF(LEFT(I47,4)="http",I47,設定!$B$7&amp;I47),"開啟"))</f>
        <v/>
      </c>
      <c r="K47" s="23" t="str">
        <f aca="false">IF(A47="","",IF(B47="","缺日期",IF(E47="","缺科目",IF(F47="科目不存在","科目不存在",IF(ROUND(SUMIF($A$6:$A$505,A47,$G$6:$G$505)-SUMIF($A$6:$A$505,A47,$H$6:$H$505),2)=0,"✔","借貸不平")))))</f>
        <v/>
      </c>
      <c r="L47" s="33" t="str">
        <f aca="false">IF(A47="","",COUNTIF($A$6:A47,A47))</f>
        <v/>
      </c>
      <c r="M47" s="33" t="str">
        <f aca="false">IF(A47="","",A47&amp;"|"&amp;L47)</f>
        <v/>
      </c>
      <c r="N47" s="33" t="str">
        <f aca="false">IF(E47="","",COUNTIF($E$6:E47,E47))</f>
        <v/>
      </c>
      <c r="O47" s="33" t="str">
        <f aca="false">IF(E47="","",E47&amp;"|"&amp;N47)</f>
        <v/>
      </c>
      <c r="P47" s="33" t="str">
        <f aca="false">IF(L47=1,COUNTIF($L$6:L47,1),"")</f>
        <v/>
      </c>
    </row>
    <row r="48" customFormat="false" ht="15" hidden="false" customHeight="false" outlineLevel="0" collapsed="false">
      <c r="A48" s="20"/>
      <c r="B48" s="29"/>
      <c r="C48" s="21"/>
      <c r="D48" s="6"/>
      <c r="E48" s="30"/>
      <c r="F48" s="8" t="str">
        <f aca="false">IF(E48="","",IFERROR(INDEX(會計科目表!$B$5:$B$104,MATCH(E48,會計科目表!$A$5:$A$104,0)),"科目不存在"))</f>
        <v/>
      </c>
      <c r="G48" s="22"/>
      <c r="H48" s="22"/>
      <c r="I48" s="6"/>
      <c r="J48" s="32" t="str">
        <f aca="false">IF(I48="","",HYPERLINK(IF(LEFT(I48,4)="http",I48,設定!$B$7&amp;I48),"開啟"))</f>
        <v/>
      </c>
      <c r="K48" s="23" t="str">
        <f aca="false">IF(A48="","",IF(B48="","缺日期",IF(E48="","缺科目",IF(F48="科目不存在","科目不存在",IF(ROUND(SUMIF($A$6:$A$505,A48,$G$6:$G$505)-SUMIF($A$6:$A$505,A48,$H$6:$H$505),2)=0,"✔","借貸不平")))))</f>
        <v/>
      </c>
      <c r="L48" s="33" t="str">
        <f aca="false">IF(A48="","",COUNTIF($A$6:A48,A48))</f>
        <v/>
      </c>
      <c r="M48" s="33" t="str">
        <f aca="false">IF(A48="","",A48&amp;"|"&amp;L48)</f>
        <v/>
      </c>
      <c r="N48" s="33" t="str">
        <f aca="false">IF(E48="","",COUNTIF($E$6:E48,E48))</f>
        <v/>
      </c>
      <c r="O48" s="33" t="str">
        <f aca="false">IF(E48="","",E48&amp;"|"&amp;N48)</f>
        <v/>
      </c>
      <c r="P48" s="33" t="str">
        <f aca="false">IF(L48=1,COUNTIF($L$6:L48,1),"")</f>
        <v/>
      </c>
    </row>
    <row r="49" customFormat="false" ht="15" hidden="false" customHeight="false" outlineLevel="0" collapsed="false">
      <c r="A49" s="20"/>
      <c r="B49" s="29"/>
      <c r="C49" s="21"/>
      <c r="D49" s="6"/>
      <c r="E49" s="30"/>
      <c r="F49" s="8" t="str">
        <f aca="false">IF(E49="","",IFERROR(INDEX(會計科目表!$B$5:$B$104,MATCH(E49,會計科目表!$A$5:$A$104,0)),"科目不存在"))</f>
        <v/>
      </c>
      <c r="G49" s="22"/>
      <c r="H49" s="22"/>
      <c r="I49" s="6"/>
      <c r="J49" s="32" t="str">
        <f aca="false">IF(I49="","",HYPERLINK(IF(LEFT(I49,4)="http",I49,設定!$B$7&amp;I49),"開啟"))</f>
        <v/>
      </c>
      <c r="K49" s="23" t="str">
        <f aca="false">IF(A49="","",IF(B49="","缺日期",IF(E49="","缺科目",IF(F49="科目不存在","科目不存在",IF(ROUND(SUMIF($A$6:$A$505,A49,$G$6:$G$505)-SUMIF($A$6:$A$505,A49,$H$6:$H$505),2)=0,"✔","借貸不平")))))</f>
        <v/>
      </c>
      <c r="L49" s="33" t="str">
        <f aca="false">IF(A49="","",COUNTIF($A$6:A49,A49))</f>
        <v/>
      </c>
      <c r="M49" s="33" t="str">
        <f aca="false">IF(A49="","",A49&amp;"|"&amp;L49)</f>
        <v/>
      </c>
      <c r="N49" s="33" t="str">
        <f aca="false">IF(E49="","",COUNTIF($E$6:E49,E49))</f>
        <v/>
      </c>
      <c r="O49" s="33" t="str">
        <f aca="false">IF(E49="","",E49&amp;"|"&amp;N49)</f>
        <v/>
      </c>
      <c r="P49" s="33" t="str">
        <f aca="false">IF(L49=1,COUNTIF($L$6:L49,1),"")</f>
        <v/>
      </c>
    </row>
    <row r="50" customFormat="false" ht="15" hidden="false" customHeight="false" outlineLevel="0" collapsed="false">
      <c r="A50" s="20"/>
      <c r="B50" s="29"/>
      <c r="C50" s="21"/>
      <c r="D50" s="6"/>
      <c r="E50" s="30"/>
      <c r="F50" s="8" t="str">
        <f aca="false">IF(E50="","",IFERROR(INDEX(會計科目表!$B$5:$B$104,MATCH(E50,會計科目表!$A$5:$A$104,0)),"科目不存在"))</f>
        <v/>
      </c>
      <c r="G50" s="22"/>
      <c r="H50" s="22"/>
      <c r="I50" s="6"/>
      <c r="J50" s="32" t="str">
        <f aca="false">IF(I50="","",HYPERLINK(IF(LEFT(I50,4)="http",I50,設定!$B$7&amp;I50),"開啟"))</f>
        <v/>
      </c>
      <c r="K50" s="23" t="str">
        <f aca="false">IF(A50="","",IF(B50="","缺日期",IF(E50="","缺科目",IF(F50="科目不存在","科目不存在",IF(ROUND(SUMIF($A$6:$A$505,A50,$G$6:$G$505)-SUMIF($A$6:$A$505,A50,$H$6:$H$505),2)=0,"✔","借貸不平")))))</f>
        <v/>
      </c>
      <c r="L50" s="33" t="str">
        <f aca="false">IF(A50="","",COUNTIF($A$6:A50,A50))</f>
        <v/>
      </c>
      <c r="M50" s="33" t="str">
        <f aca="false">IF(A50="","",A50&amp;"|"&amp;L50)</f>
        <v/>
      </c>
      <c r="N50" s="33" t="str">
        <f aca="false">IF(E50="","",COUNTIF($E$6:E50,E50))</f>
        <v/>
      </c>
      <c r="O50" s="33" t="str">
        <f aca="false">IF(E50="","",E50&amp;"|"&amp;N50)</f>
        <v/>
      </c>
      <c r="P50" s="33" t="str">
        <f aca="false">IF(L50=1,COUNTIF($L$6:L50,1),"")</f>
        <v/>
      </c>
    </row>
    <row r="51" customFormat="false" ht="15" hidden="false" customHeight="false" outlineLevel="0" collapsed="false">
      <c r="A51" s="20"/>
      <c r="B51" s="29"/>
      <c r="C51" s="21"/>
      <c r="D51" s="6"/>
      <c r="E51" s="30"/>
      <c r="F51" s="8" t="str">
        <f aca="false">IF(E51="","",IFERROR(INDEX(會計科目表!$B$5:$B$104,MATCH(E51,會計科目表!$A$5:$A$104,0)),"科目不存在"))</f>
        <v/>
      </c>
      <c r="G51" s="22"/>
      <c r="H51" s="22"/>
      <c r="I51" s="6"/>
      <c r="J51" s="32" t="str">
        <f aca="false">IF(I51="","",HYPERLINK(IF(LEFT(I51,4)="http",I51,設定!$B$7&amp;I51),"開啟"))</f>
        <v/>
      </c>
      <c r="K51" s="23" t="str">
        <f aca="false">IF(A51="","",IF(B51="","缺日期",IF(E51="","缺科目",IF(F51="科目不存在","科目不存在",IF(ROUND(SUMIF($A$6:$A$505,A51,$G$6:$G$505)-SUMIF($A$6:$A$505,A51,$H$6:$H$505),2)=0,"✔","借貸不平")))))</f>
        <v/>
      </c>
      <c r="L51" s="33" t="str">
        <f aca="false">IF(A51="","",COUNTIF($A$6:A51,A51))</f>
        <v/>
      </c>
      <c r="M51" s="33" t="str">
        <f aca="false">IF(A51="","",A51&amp;"|"&amp;L51)</f>
        <v/>
      </c>
      <c r="N51" s="33" t="str">
        <f aca="false">IF(E51="","",COUNTIF($E$6:E51,E51))</f>
        <v/>
      </c>
      <c r="O51" s="33" t="str">
        <f aca="false">IF(E51="","",E51&amp;"|"&amp;N51)</f>
        <v/>
      </c>
      <c r="P51" s="33" t="str">
        <f aca="false">IF(L51=1,COUNTIF($L$6:L51,1),"")</f>
        <v/>
      </c>
    </row>
    <row r="52" customFormat="false" ht="15" hidden="false" customHeight="false" outlineLevel="0" collapsed="false">
      <c r="A52" s="20"/>
      <c r="B52" s="29"/>
      <c r="C52" s="21"/>
      <c r="D52" s="6"/>
      <c r="E52" s="30"/>
      <c r="F52" s="8" t="str">
        <f aca="false">IF(E52="","",IFERROR(INDEX(會計科目表!$B$5:$B$104,MATCH(E52,會計科目表!$A$5:$A$104,0)),"科目不存在"))</f>
        <v/>
      </c>
      <c r="G52" s="22"/>
      <c r="H52" s="22"/>
      <c r="I52" s="6"/>
      <c r="J52" s="32" t="str">
        <f aca="false">IF(I52="","",HYPERLINK(IF(LEFT(I52,4)="http",I52,設定!$B$7&amp;I52),"開啟"))</f>
        <v/>
      </c>
      <c r="K52" s="23" t="str">
        <f aca="false">IF(A52="","",IF(B52="","缺日期",IF(E52="","缺科目",IF(F52="科目不存在","科目不存在",IF(ROUND(SUMIF($A$6:$A$505,A52,$G$6:$G$505)-SUMIF($A$6:$A$505,A52,$H$6:$H$505),2)=0,"✔","借貸不平")))))</f>
        <v/>
      </c>
      <c r="L52" s="33" t="str">
        <f aca="false">IF(A52="","",COUNTIF($A$6:A52,A52))</f>
        <v/>
      </c>
      <c r="M52" s="33" t="str">
        <f aca="false">IF(A52="","",A52&amp;"|"&amp;L52)</f>
        <v/>
      </c>
      <c r="N52" s="33" t="str">
        <f aca="false">IF(E52="","",COUNTIF($E$6:E52,E52))</f>
        <v/>
      </c>
      <c r="O52" s="33" t="str">
        <f aca="false">IF(E52="","",E52&amp;"|"&amp;N52)</f>
        <v/>
      </c>
      <c r="P52" s="33" t="str">
        <f aca="false">IF(L52=1,COUNTIF($L$6:L52,1),"")</f>
        <v/>
      </c>
    </row>
    <row r="53" customFormat="false" ht="15" hidden="false" customHeight="false" outlineLevel="0" collapsed="false">
      <c r="A53" s="20"/>
      <c r="B53" s="29"/>
      <c r="C53" s="21"/>
      <c r="D53" s="6"/>
      <c r="E53" s="30"/>
      <c r="F53" s="8" t="str">
        <f aca="false">IF(E53="","",IFERROR(INDEX(會計科目表!$B$5:$B$104,MATCH(E53,會計科目表!$A$5:$A$104,0)),"科目不存在"))</f>
        <v/>
      </c>
      <c r="G53" s="22"/>
      <c r="H53" s="22"/>
      <c r="I53" s="6"/>
      <c r="J53" s="32" t="str">
        <f aca="false">IF(I53="","",HYPERLINK(IF(LEFT(I53,4)="http",I53,設定!$B$7&amp;I53),"開啟"))</f>
        <v/>
      </c>
      <c r="K53" s="23" t="str">
        <f aca="false">IF(A53="","",IF(B53="","缺日期",IF(E53="","缺科目",IF(F53="科目不存在","科目不存在",IF(ROUND(SUMIF($A$6:$A$505,A53,$G$6:$G$505)-SUMIF($A$6:$A$505,A53,$H$6:$H$505),2)=0,"✔","借貸不平")))))</f>
        <v/>
      </c>
      <c r="L53" s="33" t="str">
        <f aca="false">IF(A53="","",COUNTIF($A$6:A53,A53))</f>
        <v/>
      </c>
      <c r="M53" s="33" t="str">
        <f aca="false">IF(A53="","",A53&amp;"|"&amp;L53)</f>
        <v/>
      </c>
      <c r="N53" s="33" t="str">
        <f aca="false">IF(E53="","",COUNTIF($E$6:E53,E53))</f>
        <v/>
      </c>
      <c r="O53" s="33" t="str">
        <f aca="false">IF(E53="","",E53&amp;"|"&amp;N53)</f>
        <v/>
      </c>
      <c r="P53" s="33" t="str">
        <f aca="false">IF(L53=1,COUNTIF($L$6:L53,1),"")</f>
        <v/>
      </c>
    </row>
    <row r="54" customFormat="false" ht="15" hidden="false" customHeight="false" outlineLevel="0" collapsed="false">
      <c r="A54" s="20"/>
      <c r="B54" s="29"/>
      <c r="C54" s="21"/>
      <c r="D54" s="6"/>
      <c r="E54" s="30"/>
      <c r="F54" s="8" t="str">
        <f aca="false">IF(E54="","",IFERROR(INDEX(會計科目表!$B$5:$B$104,MATCH(E54,會計科目表!$A$5:$A$104,0)),"科目不存在"))</f>
        <v/>
      </c>
      <c r="G54" s="22"/>
      <c r="H54" s="22"/>
      <c r="I54" s="6"/>
      <c r="J54" s="32" t="str">
        <f aca="false">IF(I54="","",HYPERLINK(IF(LEFT(I54,4)="http",I54,設定!$B$7&amp;I54),"開啟"))</f>
        <v/>
      </c>
      <c r="K54" s="23" t="str">
        <f aca="false">IF(A54="","",IF(B54="","缺日期",IF(E54="","缺科目",IF(F54="科目不存在","科目不存在",IF(ROUND(SUMIF($A$6:$A$505,A54,$G$6:$G$505)-SUMIF($A$6:$A$505,A54,$H$6:$H$505),2)=0,"✔","借貸不平")))))</f>
        <v/>
      </c>
      <c r="L54" s="33" t="str">
        <f aca="false">IF(A54="","",COUNTIF($A$6:A54,A54))</f>
        <v/>
      </c>
      <c r="M54" s="33" t="str">
        <f aca="false">IF(A54="","",A54&amp;"|"&amp;L54)</f>
        <v/>
      </c>
      <c r="N54" s="33" t="str">
        <f aca="false">IF(E54="","",COUNTIF($E$6:E54,E54))</f>
        <v/>
      </c>
      <c r="O54" s="33" t="str">
        <f aca="false">IF(E54="","",E54&amp;"|"&amp;N54)</f>
        <v/>
      </c>
      <c r="P54" s="33" t="str">
        <f aca="false">IF(L54=1,COUNTIF($L$6:L54,1),"")</f>
        <v/>
      </c>
    </row>
    <row r="55" customFormat="false" ht="15" hidden="false" customHeight="false" outlineLevel="0" collapsed="false">
      <c r="A55" s="20"/>
      <c r="B55" s="29"/>
      <c r="C55" s="21"/>
      <c r="D55" s="6"/>
      <c r="E55" s="30"/>
      <c r="F55" s="8" t="str">
        <f aca="false">IF(E55="","",IFERROR(INDEX(會計科目表!$B$5:$B$104,MATCH(E55,會計科目表!$A$5:$A$104,0)),"科目不存在"))</f>
        <v/>
      </c>
      <c r="G55" s="22"/>
      <c r="H55" s="22"/>
      <c r="I55" s="6"/>
      <c r="J55" s="32" t="str">
        <f aca="false">IF(I55="","",HYPERLINK(IF(LEFT(I55,4)="http",I55,設定!$B$7&amp;I55),"開啟"))</f>
        <v/>
      </c>
      <c r="K55" s="23" t="str">
        <f aca="false">IF(A55="","",IF(B55="","缺日期",IF(E55="","缺科目",IF(F55="科目不存在","科目不存在",IF(ROUND(SUMIF($A$6:$A$505,A55,$G$6:$G$505)-SUMIF($A$6:$A$505,A55,$H$6:$H$505),2)=0,"✔","借貸不平")))))</f>
        <v/>
      </c>
      <c r="L55" s="33" t="str">
        <f aca="false">IF(A55="","",COUNTIF($A$6:A55,A55))</f>
        <v/>
      </c>
      <c r="M55" s="33" t="str">
        <f aca="false">IF(A55="","",A55&amp;"|"&amp;L55)</f>
        <v/>
      </c>
      <c r="N55" s="33" t="str">
        <f aca="false">IF(E55="","",COUNTIF($E$6:E55,E55))</f>
        <v/>
      </c>
      <c r="O55" s="33" t="str">
        <f aca="false">IF(E55="","",E55&amp;"|"&amp;N55)</f>
        <v/>
      </c>
      <c r="P55" s="33" t="str">
        <f aca="false">IF(L55=1,COUNTIF($L$6:L55,1),"")</f>
        <v/>
      </c>
    </row>
    <row r="56" customFormat="false" ht="15" hidden="false" customHeight="false" outlineLevel="0" collapsed="false">
      <c r="A56" s="20"/>
      <c r="B56" s="29"/>
      <c r="C56" s="21"/>
      <c r="D56" s="6"/>
      <c r="E56" s="30"/>
      <c r="F56" s="8" t="str">
        <f aca="false">IF(E56="","",IFERROR(INDEX(會計科目表!$B$5:$B$104,MATCH(E56,會計科目表!$A$5:$A$104,0)),"科目不存在"))</f>
        <v/>
      </c>
      <c r="G56" s="22"/>
      <c r="H56" s="22"/>
      <c r="I56" s="6"/>
      <c r="J56" s="32" t="str">
        <f aca="false">IF(I56="","",HYPERLINK(IF(LEFT(I56,4)="http",I56,設定!$B$7&amp;I56),"開啟"))</f>
        <v/>
      </c>
      <c r="K56" s="23" t="str">
        <f aca="false">IF(A56="","",IF(B56="","缺日期",IF(E56="","缺科目",IF(F56="科目不存在","科目不存在",IF(ROUND(SUMIF($A$6:$A$505,A56,$G$6:$G$505)-SUMIF($A$6:$A$505,A56,$H$6:$H$505),2)=0,"✔","借貸不平")))))</f>
        <v/>
      </c>
      <c r="L56" s="33" t="str">
        <f aca="false">IF(A56="","",COUNTIF($A$6:A56,A56))</f>
        <v/>
      </c>
      <c r="M56" s="33" t="str">
        <f aca="false">IF(A56="","",A56&amp;"|"&amp;L56)</f>
        <v/>
      </c>
      <c r="N56" s="33" t="str">
        <f aca="false">IF(E56="","",COUNTIF($E$6:E56,E56))</f>
        <v/>
      </c>
      <c r="O56" s="33" t="str">
        <f aca="false">IF(E56="","",E56&amp;"|"&amp;N56)</f>
        <v/>
      </c>
      <c r="P56" s="33" t="str">
        <f aca="false">IF(L56=1,COUNTIF($L$6:L56,1),"")</f>
        <v/>
      </c>
    </row>
    <row r="57" customFormat="false" ht="15" hidden="false" customHeight="false" outlineLevel="0" collapsed="false">
      <c r="A57" s="20"/>
      <c r="B57" s="29"/>
      <c r="C57" s="21"/>
      <c r="D57" s="6"/>
      <c r="E57" s="30"/>
      <c r="F57" s="8" t="str">
        <f aca="false">IF(E57="","",IFERROR(INDEX(會計科目表!$B$5:$B$104,MATCH(E57,會計科目表!$A$5:$A$104,0)),"科目不存在"))</f>
        <v/>
      </c>
      <c r="G57" s="22"/>
      <c r="H57" s="22"/>
      <c r="I57" s="6"/>
      <c r="J57" s="32" t="str">
        <f aca="false">IF(I57="","",HYPERLINK(IF(LEFT(I57,4)="http",I57,設定!$B$7&amp;I57),"開啟"))</f>
        <v/>
      </c>
      <c r="K57" s="23" t="str">
        <f aca="false">IF(A57="","",IF(B57="","缺日期",IF(E57="","缺科目",IF(F57="科目不存在","科目不存在",IF(ROUND(SUMIF($A$6:$A$505,A57,$G$6:$G$505)-SUMIF($A$6:$A$505,A57,$H$6:$H$505),2)=0,"✔","借貸不平")))))</f>
        <v/>
      </c>
      <c r="L57" s="33" t="str">
        <f aca="false">IF(A57="","",COUNTIF($A$6:A57,A57))</f>
        <v/>
      </c>
      <c r="M57" s="33" t="str">
        <f aca="false">IF(A57="","",A57&amp;"|"&amp;L57)</f>
        <v/>
      </c>
      <c r="N57" s="33" t="str">
        <f aca="false">IF(E57="","",COUNTIF($E$6:E57,E57))</f>
        <v/>
      </c>
      <c r="O57" s="33" t="str">
        <f aca="false">IF(E57="","",E57&amp;"|"&amp;N57)</f>
        <v/>
      </c>
      <c r="P57" s="33" t="str">
        <f aca="false">IF(L57=1,COUNTIF($L$6:L57,1),"")</f>
        <v/>
      </c>
    </row>
    <row r="58" customFormat="false" ht="15" hidden="false" customHeight="false" outlineLevel="0" collapsed="false">
      <c r="A58" s="20"/>
      <c r="B58" s="29"/>
      <c r="C58" s="21"/>
      <c r="D58" s="6"/>
      <c r="E58" s="30"/>
      <c r="F58" s="8" t="str">
        <f aca="false">IF(E58="","",IFERROR(INDEX(會計科目表!$B$5:$B$104,MATCH(E58,會計科目表!$A$5:$A$104,0)),"科目不存在"))</f>
        <v/>
      </c>
      <c r="G58" s="22"/>
      <c r="H58" s="22"/>
      <c r="I58" s="6"/>
      <c r="J58" s="32" t="str">
        <f aca="false">IF(I58="","",HYPERLINK(IF(LEFT(I58,4)="http",I58,設定!$B$7&amp;I58),"開啟"))</f>
        <v/>
      </c>
      <c r="K58" s="23" t="str">
        <f aca="false">IF(A58="","",IF(B58="","缺日期",IF(E58="","缺科目",IF(F58="科目不存在","科目不存在",IF(ROUND(SUMIF($A$6:$A$505,A58,$G$6:$G$505)-SUMIF($A$6:$A$505,A58,$H$6:$H$505),2)=0,"✔","借貸不平")))))</f>
        <v/>
      </c>
      <c r="L58" s="33" t="str">
        <f aca="false">IF(A58="","",COUNTIF($A$6:A58,A58))</f>
        <v/>
      </c>
      <c r="M58" s="33" t="str">
        <f aca="false">IF(A58="","",A58&amp;"|"&amp;L58)</f>
        <v/>
      </c>
      <c r="N58" s="33" t="str">
        <f aca="false">IF(E58="","",COUNTIF($E$6:E58,E58))</f>
        <v/>
      </c>
      <c r="O58" s="33" t="str">
        <f aca="false">IF(E58="","",E58&amp;"|"&amp;N58)</f>
        <v/>
      </c>
      <c r="P58" s="33" t="str">
        <f aca="false">IF(L58=1,COUNTIF($L$6:L58,1),"")</f>
        <v/>
      </c>
    </row>
    <row r="59" customFormat="false" ht="15" hidden="false" customHeight="false" outlineLevel="0" collapsed="false">
      <c r="A59" s="20"/>
      <c r="B59" s="29"/>
      <c r="C59" s="21"/>
      <c r="D59" s="6"/>
      <c r="E59" s="30"/>
      <c r="F59" s="8" t="str">
        <f aca="false">IF(E59="","",IFERROR(INDEX(會計科目表!$B$5:$B$104,MATCH(E59,會計科目表!$A$5:$A$104,0)),"科目不存在"))</f>
        <v/>
      </c>
      <c r="G59" s="22"/>
      <c r="H59" s="22"/>
      <c r="I59" s="6"/>
      <c r="J59" s="32" t="str">
        <f aca="false">IF(I59="","",HYPERLINK(IF(LEFT(I59,4)="http",I59,設定!$B$7&amp;I59),"開啟"))</f>
        <v/>
      </c>
      <c r="K59" s="23" t="str">
        <f aca="false">IF(A59="","",IF(B59="","缺日期",IF(E59="","缺科目",IF(F59="科目不存在","科目不存在",IF(ROUND(SUMIF($A$6:$A$505,A59,$G$6:$G$505)-SUMIF($A$6:$A$505,A59,$H$6:$H$505),2)=0,"✔","借貸不平")))))</f>
        <v/>
      </c>
      <c r="L59" s="33" t="str">
        <f aca="false">IF(A59="","",COUNTIF($A$6:A59,A59))</f>
        <v/>
      </c>
      <c r="M59" s="33" t="str">
        <f aca="false">IF(A59="","",A59&amp;"|"&amp;L59)</f>
        <v/>
      </c>
      <c r="N59" s="33" t="str">
        <f aca="false">IF(E59="","",COUNTIF($E$6:E59,E59))</f>
        <v/>
      </c>
      <c r="O59" s="33" t="str">
        <f aca="false">IF(E59="","",E59&amp;"|"&amp;N59)</f>
        <v/>
      </c>
      <c r="P59" s="33" t="str">
        <f aca="false">IF(L59=1,COUNTIF($L$6:L59,1),"")</f>
        <v/>
      </c>
    </row>
    <row r="60" customFormat="false" ht="15" hidden="false" customHeight="false" outlineLevel="0" collapsed="false">
      <c r="A60" s="20"/>
      <c r="B60" s="29"/>
      <c r="C60" s="21"/>
      <c r="D60" s="6"/>
      <c r="E60" s="30"/>
      <c r="F60" s="8" t="str">
        <f aca="false">IF(E60="","",IFERROR(INDEX(會計科目表!$B$5:$B$104,MATCH(E60,會計科目表!$A$5:$A$104,0)),"科目不存在"))</f>
        <v/>
      </c>
      <c r="G60" s="22"/>
      <c r="H60" s="22"/>
      <c r="I60" s="6"/>
      <c r="J60" s="32" t="str">
        <f aca="false">IF(I60="","",HYPERLINK(IF(LEFT(I60,4)="http",I60,設定!$B$7&amp;I60),"開啟"))</f>
        <v/>
      </c>
      <c r="K60" s="23" t="str">
        <f aca="false">IF(A60="","",IF(B60="","缺日期",IF(E60="","缺科目",IF(F60="科目不存在","科目不存在",IF(ROUND(SUMIF($A$6:$A$505,A60,$G$6:$G$505)-SUMIF($A$6:$A$505,A60,$H$6:$H$505),2)=0,"✔","借貸不平")))))</f>
        <v/>
      </c>
      <c r="L60" s="33" t="str">
        <f aca="false">IF(A60="","",COUNTIF($A$6:A60,A60))</f>
        <v/>
      </c>
      <c r="M60" s="33" t="str">
        <f aca="false">IF(A60="","",A60&amp;"|"&amp;L60)</f>
        <v/>
      </c>
      <c r="N60" s="33" t="str">
        <f aca="false">IF(E60="","",COUNTIF($E$6:E60,E60))</f>
        <v/>
      </c>
      <c r="O60" s="33" t="str">
        <f aca="false">IF(E60="","",E60&amp;"|"&amp;N60)</f>
        <v/>
      </c>
      <c r="P60" s="33" t="str">
        <f aca="false">IF(L60=1,COUNTIF($L$6:L60,1),"")</f>
        <v/>
      </c>
    </row>
    <row r="61" customFormat="false" ht="15" hidden="false" customHeight="false" outlineLevel="0" collapsed="false">
      <c r="A61" s="20"/>
      <c r="B61" s="29"/>
      <c r="C61" s="21"/>
      <c r="D61" s="6"/>
      <c r="E61" s="30"/>
      <c r="F61" s="8" t="str">
        <f aca="false">IF(E61="","",IFERROR(INDEX(會計科目表!$B$5:$B$104,MATCH(E61,會計科目表!$A$5:$A$104,0)),"科目不存在"))</f>
        <v/>
      </c>
      <c r="G61" s="22"/>
      <c r="H61" s="22"/>
      <c r="I61" s="6"/>
      <c r="J61" s="32" t="str">
        <f aca="false">IF(I61="","",HYPERLINK(IF(LEFT(I61,4)="http",I61,設定!$B$7&amp;I61),"開啟"))</f>
        <v/>
      </c>
      <c r="K61" s="23" t="str">
        <f aca="false">IF(A61="","",IF(B61="","缺日期",IF(E61="","缺科目",IF(F61="科目不存在","科目不存在",IF(ROUND(SUMIF($A$6:$A$505,A61,$G$6:$G$505)-SUMIF($A$6:$A$505,A61,$H$6:$H$505),2)=0,"✔","借貸不平")))))</f>
        <v/>
      </c>
      <c r="L61" s="33" t="str">
        <f aca="false">IF(A61="","",COUNTIF($A$6:A61,A61))</f>
        <v/>
      </c>
      <c r="M61" s="33" t="str">
        <f aca="false">IF(A61="","",A61&amp;"|"&amp;L61)</f>
        <v/>
      </c>
      <c r="N61" s="33" t="str">
        <f aca="false">IF(E61="","",COUNTIF($E$6:E61,E61))</f>
        <v/>
      </c>
      <c r="O61" s="33" t="str">
        <f aca="false">IF(E61="","",E61&amp;"|"&amp;N61)</f>
        <v/>
      </c>
      <c r="P61" s="33" t="str">
        <f aca="false">IF(L61=1,COUNTIF($L$6:L61,1),"")</f>
        <v/>
      </c>
    </row>
    <row r="62" customFormat="false" ht="15" hidden="false" customHeight="false" outlineLevel="0" collapsed="false">
      <c r="A62" s="20"/>
      <c r="B62" s="29"/>
      <c r="C62" s="21"/>
      <c r="D62" s="6"/>
      <c r="E62" s="30"/>
      <c r="F62" s="8" t="str">
        <f aca="false">IF(E62="","",IFERROR(INDEX(會計科目表!$B$5:$B$104,MATCH(E62,會計科目表!$A$5:$A$104,0)),"科目不存在"))</f>
        <v/>
      </c>
      <c r="G62" s="22"/>
      <c r="H62" s="22"/>
      <c r="I62" s="6"/>
      <c r="J62" s="32" t="str">
        <f aca="false">IF(I62="","",HYPERLINK(IF(LEFT(I62,4)="http",I62,設定!$B$7&amp;I62),"開啟"))</f>
        <v/>
      </c>
      <c r="K62" s="23" t="str">
        <f aca="false">IF(A62="","",IF(B62="","缺日期",IF(E62="","缺科目",IF(F62="科目不存在","科目不存在",IF(ROUND(SUMIF($A$6:$A$505,A62,$G$6:$G$505)-SUMIF($A$6:$A$505,A62,$H$6:$H$505),2)=0,"✔","借貸不平")))))</f>
        <v/>
      </c>
      <c r="L62" s="33" t="str">
        <f aca="false">IF(A62="","",COUNTIF($A$6:A62,A62))</f>
        <v/>
      </c>
      <c r="M62" s="33" t="str">
        <f aca="false">IF(A62="","",A62&amp;"|"&amp;L62)</f>
        <v/>
      </c>
      <c r="N62" s="33" t="str">
        <f aca="false">IF(E62="","",COUNTIF($E$6:E62,E62))</f>
        <v/>
      </c>
      <c r="O62" s="33" t="str">
        <f aca="false">IF(E62="","",E62&amp;"|"&amp;N62)</f>
        <v/>
      </c>
      <c r="P62" s="33" t="str">
        <f aca="false">IF(L62=1,COUNTIF($L$6:L62,1),"")</f>
        <v/>
      </c>
    </row>
    <row r="63" customFormat="false" ht="15" hidden="false" customHeight="false" outlineLevel="0" collapsed="false">
      <c r="A63" s="20"/>
      <c r="B63" s="29"/>
      <c r="C63" s="21"/>
      <c r="D63" s="6"/>
      <c r="E63" s="30"/>
      <c r="F63" s="8" t="str">
        <f aca="false">IF(E63="","",IFERROR(INDEX(會計科目表!$B$5:$B$104,MATCH(E63,會計科目表!$A$5:$A$104,0)),"科目不存在"))</f>
        <v/>
      </c>
      <c r="G63" s="22"/>
      <c r="H63" s="22"/>
      <c r="I63" s="6"/>
      <c r="J63" s="32" t="str">
        <f aca="false">IF(I63="","",HYPERLINK(IF(LEFT(I63,4)="http",I63,設定!$B$7&amp;I63),"開啟"))</f>
        <v/>
      </c>
      <c r="K63" s="23" t="str">
        <f aca="false">IF(A63="","",IF(B63="","缺日期",IF(E63="","缺科目",IF(F63="科目不存在","科目不存在",IF(ROUND(SUMIF($A$6:$A$505,A63,$G$6:$G$505)-SUMIF($A$6:$A$505,A63,$H$6:$H$505),2)=0,"✔","借貸不平")))))</f>
        <v/>
      </c>
      <c r="L63" s="33" t="str">
        <f aca="false">IF(A63="","",COUNTIF($A$6:A63,A63))</f>
        <v/>
      </c>
      <c r="M63" s="33" t="str">
        <f aca="false">IF(A63="","",A63&amp;"|"&amp;L63)</f>
        <v/>
      </c>
      <c r="N63" s="33" t="str">
        <f aca="false">IF(E63="","",COUNTIF($E$6:E63,E63))</f>
        <v/>
      </c>
      <c r="O63" s="33" t="str">
        <f aca="false">IF(E63="","",E63&amp;"|"&amp;N63)</f>
        <v/>
      </c>
      <c r="P63" s="33" t="str">
        <f aca="false">IF(L63=1,COUNTIF($L$6:L63,1),"")</f>
        <v/>
      </c>
    </row>
    <row r="64" customFormat="false" ht="15" hidden="false" customHeight="false" outlineLevel="0" collapsed="false">
      <c r="A64" s="20"/>
      <c r="B64" s="29"/>
      <c r="C64" s="21"/>
      <c r="D64" s="6"/>
      <c r="E64" s="30"/>
      <c r="F64" s="8" t="str">
        <f aca="false">IF(E64="","",IFERROR(INDEX(會計科目表!$B$5:$B$104,MATCH(E64,會計科目表!$A$5:$A$104,0)),"科目不存在"))</f>
        <v/>
      </c>
      <c r="G64" s="22"/>
      <c r="H64" s="22"/>
      <c r="I64" s="6"/>
      <c r="J64" s="32" t="str">
        <f aca="false">IF(I64="","",HYPERLINK(IF(LEFT(I64,4)="http",I64,設定!$B$7&amp;I64),"開啟"))</f>
        <v/>
      </c>
      <c r="K64" s="23" t="str">
        <f aca="false">IF(A64="","",IF(B64="","缺日期",IF(E64="","缺科目",IF(F64="科目不存在","科目不存在",IF(ROUND(SUMIF($A$6:$A$505,A64,$G$6:$G$505)-SUMIF($A$6:$A$505,A64,$H$6:$H$505),2)=0,"✔","借貸不平")))))</f>
        <v/>
      </c>
      <c r="L64" s="33" t="str">
        <f aca="false">IF(A64="","",COUNTIF($A$6:A64,A64))</f>
        <v/>
      </c>
      <c r="M64" s="33" t="str">
        <f aca="false">IF(A64="","",A64&amp;"|"&amp;L64)</f>
        <v/>
      </c>
      <c r="N64" s="33" t="str">
        <f aca="false">IF(E64="","",COUNTIF($E$6:E64,E64))</f>
        <v/>
      </c>
      <c r="O64" s="33" t="str">
        <f aca="false">IF(E64="","",E64&amp;"|"&amp;N64)</f>
        <v/>
      </c>
      <c r="P64" s="33" t="str">
        <f aca="false">IF(L64=1,COUNTIF($L$6:L64,1),"")</f>
        <v/>
      </c>
    </row>
    <row r="65" customFormat="false" ht="15" hidden="false" customHeight="false" outlineLevel="0" collapsed="false">
      <c r="A65" s="20"/>
      <c r="B65" s="29"/>
      <c r="C65" s="21"/>
      <c r="D65" s="6"/>
      <c r="E65" s="30"/>
      <c r="F65" s="8" t="str">
        <f aca="false">IF(E65="","",IFERROR(INDEX(會計科目表!$B$5:$B$104,MATCH(E65,會計科目表!$A$5:$A$104,0)),"科目不存在"))</f>
        <v/>
      </c>
      <c r="G65" s="22"/>
      <c r="H65" s="22"/>
      <c r="I65" s="6"/>
      <c r="J65" s="32" t="str">
        <f aca="false">IF(I65="","",HYPERLINK(IF(LEFT(I65,4)="http",I65,設定!$B$7&amp;I65),"開啟"))</f>
        <v/>
      </c>
      <c r="K65" s="23" t="str">
        <f aca="false">IF(A65="","",IF(B65="","缺日期",IF(E65="","缺科目",IF(F65="科目不存在","科目不存在",IF(ROUND(SUMIF($A$6:$A$505,A65,$G$6:$G$505)-SUMIF($A$6:$A$505,A65,$H$6:$H$505),2)=0,"✔","借貸不平")))))</f>
        <v/>
      </c>
      <c r="L65" s="33" t="str">
        <f aca="false">IF(A65="","",COUNTIF($A$6:A65,A65))</f>
        <v/>
      </c>
      <c r="M65" s="33" t="str">
        <f aca="false">IF(A65="","",A65&amp;"|"&amp;L65)</f>
        <v/>
      </c>
      <c r="N65" s="33" t="str">
        <f aca="false">IF(E65="","",COUNTIF($E$6:E65,E65))</f>
        <v/>
      </c>
      <c r="O65" s="33" t="str">
        <f aca="false">IF(E65="","",E65&amp;"|"&amp;N65)</f>
        <v/>
      </c>
      <c r="P65" s="33" t="str">
        <f aca="false">IF(L65=1,COUNTIF($L$6:L65,1),"")</f>
        <v/>
      </c>
    </row>
    <row r="66" customFormat="false" ht="15" hidden="false" customHeight="false" outlineLevel="0" collapsed="false">
      <c r="A66" s="20"/>
      <c r="B66" s="29"/>
      <c r="C66" s="21"/>
      <c r="D66" s="6"/>
      <c r="E66" s="30"/>
      <c r="F66" s="8" t="str">
        <f aca="false">IF(E66="","",IFERROR(INDEX(會計科目表!$B$5:$B$104,MATCH(E66,會計科目表!$A$5:$A$104,0)),"科目不存在"))</f>
        <v/>
      </c>
      <c r="G66" s="22"/>
      <c r="H66" s="22"/>
      <c r="I66" s="6"/>
      <c r="J66" s="32" t="str">
        <f aca="false">IF(I66="","",HYPERLINK(IF(LEFT(I66,4)="http",I66,設定!$B$7&amp;I66),"開啟"))</f>
        <v/>
      </c>
      <c r="K66" s="23" t="str">
        <f aca="false">IF(A66="","",IF(B66="","缺日期",IF(E66="","缺科目",IF(F66="科目不存在","科目不存在",IF(ROUND(SUMIF($A$6:$A$505,A66,$G$6:$G$505)-SUMIF($A$6:$A$505,A66,$H$6:$H$505),2)=0,"✔","借貸不平")))))</f>
        <v/>
      </c>
      <c r="L66" s="33" t="str">
        <f aca="false">IF(A66="","",COUNTIF($A$6:A66,A66))</f>
        <v/>
      </c>
      <c r="M66" s="33" t="str">
        <f aca="false">IF(A66="","",A66&amp;"|"&amp;L66)</f>
        <v/>
      </c>
      <c r="N66" s="33" t="str">
        <f aca="false">IF(E66="","",COUNTIF($E$6:E66,E66))</f>
        <v/>
      </c>
      <c r="O66" s="33" t="str">
        <f aca="false">IF(E66="","",E66&amp;"|"&amp;N66)</f>
        <v/>
      </c>
      <c r="P66" s="33" t="str">
        <f aca="false">IF(L66=1,COUNTIF($L$6:L66,1),"")</f>
        <v/>
      </c>
    </row>
    <row r="67" customFormat="false" ht="15" hidden="false" customHeight="false" outlineLevel="0" collapsed="false">
      <c r="A67" s="20"/>
      <c r="B67" s="29"/>
      <c r="C67" s="21"/>
      <c r="D67" s="6"/>
      <c r="E67" s="30"/>
      <c r="F67" s="8" t="str">
        <f aca="false">IF(E67="","",IFERROR(INDEX(會計科目表!$B$5:$B$104,MATCH(E67,會計科目表!$A$5:$A$104,0)),"科目不存在"))</f>
        <v/>
      </c>
      <c r="G67" s="22"/>
      <c r="H67" s="22"/>
      <c r="I67" s="6"/>
      <c r="J67" s="32" t="str">
        <f aca="false">IF(I67="","",HYPERLINK(IF(LEFT(I67,4)="http",I67,設定!$B$7&amp;I67),"開啟"))</f>
        <v/>
      </c>
      <c r="K67" s="23" t="str">
        <f aca="false">IF(A67="","",IF(B67="","缺日期",IF(E67="","缺科目",IF(F67="科目不存在","科目不存在",IF(ROUND(SUMIF($A$6:$A$505,A67,$G$6:$G$505)-SUMIF($A$6:$A$505,A67,$H$6:$H$505),2)=0,"✔","借貸不平")))))</f>
        <v/>
      </c>
      <c r="L67" s="33" t="str">
        <f aca="false">IF(A67="","",COUNTIF($A$6:A67,A67))</f>
        <v/>
      </c>
      <c r="M67" s="33" t="str">
        <f aca="false">IF(A67="","",A67&amp;"|"&amp;L67)</f>
        <v/>
      </c>
      <c r="N67" s="33" t="str">
        <f aca="false">IF(E67="","",COUNTIF($E$6:E67,E67))</f>
        <v/>
      </c>
      <c r="O67" s="33" t="str">
        <f aca="false">IF(E67="","",E67&amp;"|"&amp;N67)</f>
        <v/>
      </c>
      <c r="P67" s="33" t="str">
        <f aca="false">IF(L67=1,COUNTIF($L$6:L67,1),"")</f>
        <v/>
      </c>
    </row>
    <row r="68" customFormat="false" ht="15" hidden="false" customHeight="false" outlineLevel="0" collapsed="false">
      <c r="A68" s="20"/>
      <c r="B68" s="29"/>
      <c r="C68" s="21"/>
      <c r="D68" s="6"/>
      <c r="E68" s="30"/>
      <c r="F68" s="8" t="str">
        <f aca="false">IF(E68="","",IFERROR(INDEX(會計科目表!$B$5:$B$104,MATCH(E68,會計科目表!$A$5:$A$104,0)),"科目不存在"))</f>
        <v/>
      </c>
      <c r="G68" s="22"/>
      <c r="H68" s="22"/>
      <c r="I68" s="6"/>
      <c r="J68" s="32" t="str">
        <f aca="false">IF(I68="","",HYPERLINK(IF(LEFT(I68,4)="http",I68,設定!$B$7&amp;I68),"開啟"))</f>
        <v/>
      </c>
      <c r="K68" s="23" t="str">
        <f aca="false">IF(A68="","",IF(B68="","缺日期",IF(E68="","缺科目",IF(F68="科目不存在","科目不存在",IF(ROUND(SUMIF($A$6:$A$505,A68,$G$6:$G$505)-SUMIF($A$6:$A$505,A68,$H$6:$H$505),2)=0,"✔","借貸不平")))))</f>
        <v/>
      </c>
      <c r="L68" s="33" t="str">
        <f aca="false">IF(A68="","",COUNTIF($A$6:A68,A68))</f>
        <v/>
      </c>
      <c r="M68" s="33" t="str">
        <f aca="false">IF(A68="","",A68&amp;"|"&amp;L68)</f>
        <v/>
      </c>
      <c r="N68" s="33" t="str">
        <f aca="false">IF(E68="","",COUNTIF($E$6:E68,E68))</f>
        <v/>
      </c>
      <c r="O68" s="33" t="str">
        <f aca="false">IF(E68="","",E68&amp;"|"&amp;N68)</f>
        <v/>
      </c>
      <c r="P68" s="33" t="str">
        <f aca="false">IF(L68=1,COUNTIF($L$6:L68,1),"")</f>
        <v/>
      </c>
    </row>
    <row r="69" customFormat="false" ht="15" hidden="false" customHeight="false" outlineLevel="0" collapsed="false">
      <c r="A69" s="20"/>
      <c r="B69" s="29"/>
      <c r="C69" s="21"/>
      <c r="D69" s="6"/>
      <c r="E69" s="30"/>
      <c r="F69" s="8" t="str">
        <f aca="false">IF(E69="","",IFERROR(INDEX(會計科目表!$B$5:$B$104,MATCH(E69,會計科目表!$A$5:$A$104,0)),"科目不存在"))</f>
        <v/>
      </c>
      <c r="G69" s="22"/>
      <c r="H69" s="22"/>
      <c r="I69" s="6"/>
      <c r="J69" s="32" t="str">
        <f aca="false">IF(I69="","",HYPERLINK(IF(LEFT(I69,4)="http",I69,設定!$B$7&amp;I69),"開啟"))</f>
        <v/>
      </c>
      <c r="K69" s="23" t="str">
        <f aca="false">IF(A69="","",IF(B69="","缺日期",IF(E69="","缺科目",IF(F69="科目不存在","科目不存在",IF(ROUND(SUMIF($A$6:$A$505,A69,$G$6:$G$505)-SUMIF($A$6:$A$505,A69,$H$6:$H$505),2)=0,"✔","借貸不平")))))</f>
        <v/>
      </c>
      <c r="L69" s="33" t="str">
        <f aca="false">IF(A69="","",COUNTIF($A$6:A69,A69))</f>
        <v/>
      </c>
      <c r="M69" s="33" t="str">
        <f aca="false">IF(A69="","",A69&amp;"|"&amp;L69)</f>
        <v/>
      </c>
      <c r="N69" s="33" t="str">
        <f aca="false">IF(E69="","",COUNTIF($E$6:E69,E69))</f>
        <v/>
      </c>
      <c r="O69" s="33" t="str">
        <f aca="false">IF(E69="","",E69&amp;"|"&amp;N69)</f>
        <v/>
      </c>
      <c r="P69" s="33" t="str">
        <f aca="false">IF(L69=1,COUNTIF($L$6:L69,1),"")</f>
        <v/>
      </c>
    </row>
    <row r="70" customFormat="false" ht="15" hidden="false" customHeight="false" outlineLevel="0" collapsed="false">
      <c r="A70" s="20"/>
      <c r="B70" s="29"/>
      <c r="C70" s="21"/>
      <c r="D70" s="6"/>
      <c r="E70" s="30"/>
      <c r="F70" s="8" t="str">
        <f aca="false">IF(E70="","",IFERROR(INDEX(會計科目表!$B$5:$B$104,MATCH(E70,會計科目表!$A$5:$A$104,0)),"科目不存在"))</f>
        <v/>
      </c>
      <c r="G70" s="22"/>
      <c r="H70" s="22"/>
      <c r="I70" s="6"/>
      <c r="J70" s="32" t="str">
        <f aca="false">IF(I70="","",HYPERLINK(IF(LEFT(I70,4)="http",I70,設定!$B$7&amp;I70),"開啟"))</f>
        <v/>
      </c>
      <c r="K70" s="23" t="str">
        <f aca="false">IF(A70="","",IF(B70="","缺日期",IF(E70="","缺科目",IF(F70="科目不存在","科目不存在",IF(ROUND(SUMIF($A$6:$A$505,A70,$G$6:$G$505)-SUMIF($A$6:$A$505,A70,$H$6:$H$505),2)=0,"✔","借貸不平")))))</f>
        <v/>
      </c>
      <c r="L70" s="33" t="str">
        <f aca="false">IF(A70="","",COUNTIF($A$6:A70,A70))</f>
        <v/>
      </c>
      <c r="M70" s="33" t="str">
        <f aca="false">IF(A70="","",A70&amp;"|"&amp;L70)</f>
        <v/>
      </c>
      <c r="N70" s="33" t="str">
        <f aca="false">IF(E70="","",COUNTIF($E$6:E70,E70))</f>
        <v/>
      </c>
      <c r="O70" s="33" t="str">
        <f aca="false">IF(E70="","",E70&amp;"|"&amp;N70)</f>
        <v/>
      </c>
      <c r="P70" s="33" t="str">
        <f aca="false">IF(L70=1,COUNTIF($L$6:L70,1),"")</f>
        <v/>
      </c>
    </row>
    <row r="71" customFormat="false" ht="15" hidden="false" customHeight="false" outlineLevel="0" collapsed="false">
      <c r="A71" s="20"/>
      <c r="B71" s="29"/>
      <c r="C71" s="21"/>
      <c r="D71" s="6"/>
      <c r="E71" s="30"/>
      <c r="F71" s="8" t="str">
        <f aca="false">IF(E71="","",IFERROR(INDEX(會計科目表!$B$5:$B$104,MATCH(E71,會計科目表!$A$5:$A$104,0)),"科目不存在"))</f>
        <v/>
      </c>
      <c r="G71" s="22"/>
      <c r="H71" s="22"/>
      <c r="I71" s="6"/>
      <c r="J71" s="32" t="str">
        <f aca="false">IF(I71="","",HYPERLINK(IF(LEFT(I71,4)="http",I71,設定!$B$7&amp;I71),"開啟"))</f>
        <v/>
      </c>
      <c r="K71" s="23" t="str">
        <f aca="false">IF(A71="","",IF(B71="","缺日期",IF(E71="","缺科目",IF(F71="科目不存在","科目不存在",IF(ROUND(SUMIF($A$6:$A$505,A71,$G$6:$G$505)-SUMIF($A$6:$A$505,A71,$H$6:$H$505),2)=0,"✔","借貸不平")))))</f>
        <v/>
      </c>
      <c r="L71" s="33" t="str">
        <f aca="false">IF(A71="","",COUNTIF($A$6:A71,A71))</f>
        <v/>
      </c>
      <c r="M71" s="33" t="str">
        <f aca="false">IF(A71="","",A71&amp;"|"&amp;L71)</f>
        <v/>
      </c>
      <c r="N71" s="33" t="str">
        <f aca="false">IF(E71="","",COUNTIF($E$6:E71,E71))</f>
        <v/>
      </c>
      <c r="O71" s="33" t="str">
        <f aca="false">IF(E71="","",E71&amp;"|"&amp;N71)</f>
        <v/>
      </c>
      <c r="P71" s="33" t="str">
        <f aca="false">IF(L71=1,COUNTIF($L$6:L71,1),"")</f>
        <v/>
      </c>
    </row>
    <row r="72" customFormat="false" ht="15" hidden="false" customHeight="false" outlineLevel="0" collapsed="false">
      <c r="A72" s="20"/>
      <c r="B72" s="29"/>
      <c r="C72" s="21"/>
      <c r="D72" s="6"/>
      <c r="E72" s="30"/>
      <c r="F72" s="8" t="str">
        <f aca="false">IF(E72="","",IFERROR(INDEX(會計科目表!$B$5:$B$104,MATCH(E72,會計科目表!$A$5:$A$104,0)),"科目不存在"))</f>
        <v/>
      </c>
      <c r="G72" s="22"/>
      <c r="H72" s="22"/>
      <c r="I72" s="6"/>
      <c r="J72" s="32" t="str">
        <f aca="false">IF(I72="","",HYPERLINK(IF(LEFT(I72,4)="http",I72,設定!$B$7&amp;I72),"開啟"))</f>
        <v/>
      </c>
      <c r="K72" s="23" t="str">
        <f aca="false">IF(A72="","",IF(B72="","缺日期",IF(E72="","缺科目",IF(F72="科目不存在","科目不存在",IF(ROUND(SUMIF($A$6:$A$505,A72,$G$6:$G$505)-SUMIF($A$6:$A$505,A72,$H$6:$H$505),2)=0,"✔","借貸不平")))))</f>
        <v/>
      </c>
      <c r="L72" s="33" t="str">
        <f aca="false">IF(A72="","",COUNTIF($A$6:A72,A72))</f>
        <v/>
      </c>
      <c r="M72" s="33" t="str">
        <f aca="false">IF(A72="","",A72&amp;"|"&amp;L72)</f>
        <v/>
      </c>
      <c r="N72" s="33" t="str">
        <f aca="false">IF(E72="","",COUNTIF($E$6:E72,E72))</f>
        <v/>
      </c>
      <c r="O72" s="33" t="str">
        <f aca="false">IF(E72="","",E72&amp;"|"&amp;N72)</f>
        <v/>
      </c>
      <c r="P72" s="33" t="str">
        <f aca="false">IF(L72=1,COUNTIF($L$6:L72,1),"")</f>
        <v/>
      </c>
    </row>
    <row r="73" customFormat="false" ht="15" hidden="false" customHeight="false" outlineLevel="0" collapsed="false">
      <c r="A73" s="20"/>
      <c r="B73" s="29"/>
      <c r="C73" s="21"/>
      <c r="D73" s="6"/>
      <c r="E73" s="30"/>
      <c r="F73" s="8" t="str">
        <f aca="false">IF(E73="","",IFERROR(INDEX(會計科目表!$B$5:$B$104,MATCH(E73,會計科目表!$A$5:$A$104,0)),"科目不存在"))</f>
        <v/>
      </c>
      <c r="G73" s="22"/>
      <c r="H73" s="22"/>
      <c r="I73" s="6"/>
      <c r="J73" s="32" t="str">
        <f aca="false">IF(I73="","",HYPERLINK(IF(LEFT(I73,4)="http",I73,設定!$B$7&amp;I73),"開啟"))</f>
        <v/>
      </c>
      <c r="K73" s="23" t="str">
        <f aca="false">IF(A73="","",IF(B73="","缺日期",IF(E73="","缺科目",IF(F73="科目不存在","科目不存在",IF(ROUND(SUMIF($A$6:$A$505,A73,$G$6:$G$505)-SUMIF($A$6:$A$505,A73,$H$6:$H$505),2)=0,"✔","借貸不平")))))</f>
        <v/>
      </c>
      <c r="L73" s="33" t="str">
        <f aca="false">IF(A73="","",COUNTIF($A$6:A73,A73))</f>
        <v/>
      </c>
      <c r="M73" s="33" t="str">
        <f aca="false">IF(A73="","",A73&amp;"|"&amp;L73)</f>
        <v/>
      </c>
      <c r="N73" s="33" t="str">
        <f aca="false">IF(E73="","",COUNTIF($E$6:E73,E73))</f>
        <v/>
      </c>
      <c r="O73" s="33" t="str">
        <f aca="false">IF(E73="","",E73&amp;"|"&amp;N73)</f>
        <v/>
      </c>
      <c r="P73" s="33" t="str">
        <f aca="false">IF(L73=1,COUNTIF($L$6:L73,1),"")</f>
        <v/>
      </c>
    </row>
    <row r="74" customFormat="false" ht="15" hidden="false" customHeight="false" outlineLevel="0" collapsed="false">
      <c r="A74" s="20"/>
      <c r="B74" s="29"/>
      <c r="C74" s="21"/>
      <c r="D74" s="6"/>
      <c r="E74" s="30"/>
      <c r="F74" s="8" t="str">
        <f aca="false">IF(E74="","",IFERROR(INDEX(會計科目表!$B$5:$B$104,MATCH(E74,會計科目表!$A$5:$A$104,0)),"科目不存在"))</f>
        <v/>
      </c>
      <c r="G74" s="22"/>
      <c r="H74" s="22"/>
      <c r="I74" s="6"/>
      <c r="J74" s="32" t="str">
        <f aca="false">IF(I74="","",HYPERLINK(IF(LEFT(I74,4)="http",I74,設定!$B$7&amp;I74),"開啟"))</f>
        <v/>
      </c>
      <c r="K74" s="23" t="str">
        <f aca="false">IF(A74="","",IF(B74="","缺日期",IF(E74="","缺科目",IF(F74="科目不存在","科目不存在",IF(ROUND(SUMIF($A$6:$A$505,A74,$G$6:$G$505)-SUMIF($A$6:$A$505,A74,$H$6:$H$505),2)=0,"✔","借貸不平")))))</f>
        <v/>
      </c>
      <c r="L74" s="33" t="str">
        <f aca="false">IF(A74="","",COUNTIF($A$6:A74,A74))</f>
        <v/>
      </c>
      <c r="M74" s="33" t="str">
        <f aca="false">IF(A74="","",A74&amp;"|"&amp;L74)</f>
        <v/>
      </c>
      <c r="N74" s="33" t="str">
        <f aca="false">IF(E74="","",COUNTIF($E$6:E74,E74))</f>
        <v/>
      </c>
      <c r="O74" s="33" t="str">
        <f aca="false">IF(E74="","",E74&amp;"|"&amp;N74)</f>
        <v/>
      </c>
      <c r="P74" s="33" t="str">
        <f aca="false">IF(L74=1,COUNTIF($L$6:L74,1),"")</f>
        <v/>
      </c>
    </row>
    <row r="75" customFormat="false" ht="15" hidden="false" customHeight="false" outlineLevel="0" collapsed="false">
      <c r="A75" s="20"/>
      <c r="B75" s="29"/>
      <c r="C75" s="21"/>
      <c r="D75" s="6"/>
      <c r="E75" s="30"/>
      <c r="F75" s="8" t="str">
        <f aca="false">IF(E75="","",IFERROR(INDEX(會計科目表!$B$5:$B$104,MATCH(E75,會計科目表!$A$5:$A$104,0)),"科目不存在"))</f>
        <v/>
      </c>
      <c r="G75" s="22"/>
      <c r="H75" s="22"/>
      <c r="I75" s="6"/>
      <c r="J75" s="32" t="str">
        <f aca="false">IF(I75="","",HYPERLINK(IF(LEFT(I75,4)="http",I75,設定!$B$7&amp;I75),"開啟"))</f>
        <v/>
      </c>
      <c r="K75" s="23" t="str">
        <f aca="false">IF(A75="","",IF(B75="","缺日期",IF(E75="","缺科目",IF(F75="科目不存在","科目不存在",IF(ROUND(SUMIF($A$6:$A$505,A75,$G$6:$G$505)-SUMIF($A$6:$A$505,A75,$H$6:$H$505),2)=0,"✔","借貸不平")))))</f>
        <v/>
      </c>
      <c r="L75" s="33" t="str">
        <f aca="false">IF(A75="","",COUNTIF($A$6:A75,A75))</f>
        <v/>
      </c>
      <c r="M75" s="33" t="str">
        <f aca="false">IF(A75="","",A75&amp;"|"&amp;L75)</f>
        <v/>
      </c>
      <c r="N75" s="33" t="str">
        <f aca="false">IF(E75="","",COUNTIF($E$6:E75,E75))</f>
        <v/>
      </c>
      <c r="O75" s="33" t="str">
        <f aca="false">IF(E75="","",E75&amp;"|"&amp;N75)</f>
        <v/>
      </c>
      <c r="P75" s="33" t="str">
        <f aca="false">IF(L75=1,COUNTIF($L$6:L75,1),"")</f>
        <v/>
      </c>
    </row>
    <row r="76" customFormat="false" ht="15" hidden="false" customHeight="false" outlineLevel="0" collapsed="false">
      <c r="A76" s="20"/>
      <c r="B76" s="29"/>
      <c r="C76" s="21"/>
      <c r="D76" s="6"/>
      <c r="E76" s="30"/>
      <c r="F76" s="8" t="str">
        <f aca="false">IF(E76="","",IFERROR(INDEX(會計科目表!$B$5:$B$104,MATCH(E76,會計科目表!$A$5:$A$104,0)),"科目不存在"))</f>
        <v/>
      </c>
      <c r="G76" s="22"/>
      <c r="H76" s="22"/>
      <c r="I76" s="6"/>
      <c r="J76" s="32" t="str">
        <f aca="false">IF(I76="","",HYPERLINK(IF(LEFT(I76,4)="http",I76,設定!$B$7&amp;I76),"開啟"))</f>
        <v/>
      </c>
      <c r="K76" s="23" t="str">
        <f aca="false">IF(A76="","",IF(B76="","缺日期",IF(E76="","缺科目",IF(F76="科目不存在","科目不存在",IF(ROUND(SUMIF($A$6:$A$505,A76,$G$6:$G$505)-SUMIF($A$6:$A$505,A76,$H$6:$H$505),2)=0,"✔","借貸不平")))))</f>
        <v/>
      </c>
      <c r="L76" s="33" t="str">
        <f aca="false">IF(A76="","",COUNTIF($A$6:A76,A76))</f>
        <v/>
      </c>
      <c r="M76" s="33" t="str">
        <f aca="false">IF(A76="","",A76&amp;"|"&amp;L76)</f>
        <v/>
      </c>
      <c r="N76" s="33" t="str">
        <f aca="false">IF(E76="","",COUNTIF($E$6:E76,E76))</f>
        <v/>
      </c>
      <c r="O76" s="33" t="str">
        <f aca="false">IF(E76="","",E76&amp;"|"&amp;N76)</f>
        <v/>
      </c>
      <c r="P76" s="33" t="str">
        <f aca="false">IF(L76=1,COUNTIF($L$6:L76,1),"")</f>
        <v/>
      </c>
    </row>
    <row r="77" customFormat="false" ht="15" hidden="false" customHeight="false" outlineLevel="0" collapsed="false">
      <c r="A77" s="20"/>
      <c r="B77" s="29"/>
      <c r="C77" s="21"/>
      <c r="D77" s="6"/>
      <c r="E77" s="30"/>
      <c r="F77" s="8" t="str">
        <f aca="false">IF(E77="","",IFERROR(INDEX(會計科目表!$B$5:$B$104,MATCH(E77,會計科目表!$A$5:$A$104,0)),"科目不存在"))</f>
        <v/>
      </c>
      <c r="G77" s="22"/>
      <c r="H77" s="22"/>
      <c r="I77" s="6"/>
      <c r="J77" s="32" t="str">
        <f aca="false">IF(I77="","",HYPERLINK(IF(LEFT(I77,4)="http",I77,設定!$B$7&amp;I77),"開啟"))</f>
        <v/>
      </c>
      <c r="K77" s="23" t="str">
        <f aca="false">IF(A77="","",IF(B77="","缺日期",IF(E77="","缺科目",IF(F77="科目不存在","科目不存在",IF(ROUND(SUMIF($A$6:$A$505,A77,$G$6:$G$505)-SUMIF($A$6:$A$505,A77,$H$6:$H$505),2)=0,"✔","借貸不平")))))</f>
        <v/>
      </c>
      <c r="L77" s="33" t="str">
        <f aca="false">IF(A77="","",COUNTIF($A$6:A77,A77))</f>
        <v/>
      </c>
      <c r="M77" s="33" t="str">
        <f aca="false">IF(A77="","",A77&amp;"|"&amp;L77)</f>
        <v/>
      </c>
      <c r="N77" s="33" t="str">
        <f aca="false">IF(E77="","",COUNTIF($E$6:E77,E77))</f>
        <v/>
      </c>
      <c r="O77" s="33" t="str">
        <f aca="false">IF(E77="","",E77&amp;"|"&amp;N77)</f>
        <v/>
      </c>
      <c r="P77" s="33" t="str">
        <f aca="false">IF(L77=1,COUNTIF($L$6:L77,1),"")</f>
        <v/>
      </c>
    </row>
    <row r="78" customFormat="false" ht="15" hidden="false" customHeight="false" outlineLevel="0" collapsed="false">
      <c r="A78" s="20"/>
      <c r="B78" s="29"/>
      <c r="C78" s="21"/>
      <c r="D78" s="6"/>
      <c r="E78" s="30"/>
      <c r="F78" s="8" t="str">
        <f aca="false">IF(E78="","",IFERROR(INDEX(會計科目表!$B$5:$B$104,MATCH(E78,會計科目表!$A$5:$A$104,0)),"科目不存在"))</f>
        <v/>
      </c>
      <c r="G78" s="22"/>
      <c r="H78" s="22"/>
      <c r="I78" s="6"/>
      <c r="J78" s="32" t="str">
        <f aca="false">IF(I78="","",HYPERLINK(IF(LEFT(I78,4)="http",I78,設定!$B$7&amp;I78),"開啟"))</f>
        <v/>
      </c>
      <c r="K78" s="23" t="str">
        <f aca="false">IF(A78="","",IF(B78="","缺日期",IF(E78="","缺科目",IF(F78="科目不存在","科目不存在",IF(ROUND(SUMIF($A$6:$A$505,A78,$G$6:$G$505)-SUMIF($A$6:$A$505,A78,$H$6:$H$505),2)=0,"✔","借貸不平")))))</f>
        <v/>
      </c>
      <c r="L78" s="33" t="str">
        <f aca="false">IF(A78="","",COUNTIF($A$6:A78,A78))</f>
        <v/>
      </c>
      <c r="M78" s="33" t="str">
        <f aca="false">IF(A78="","",A78&amp;"|"&amp;L78)</f>
        <v/>
      </c>
      <c r="N78" s="33" t="str">
        <f aca="false">IF(E78="","",COUNTIF($E$6:E78,E78))</f>
        <v/>
      </c>
      <c r="O78" s="33" t="str">
        <f aca="false">IF(E78="","",E78&amp;"|"&amp;N78)</f>
        <v/>
      </c>
      <c r="P78" s="33" t="str">
        <f aca="false">IF(L78=1,COUNTIF($L$6:L78,1),"")</f>
        <v/>
      </c>
    </row>
    <row r="79" customFormat="false" ht="15" hidden="false" customHeight="false" outlineLevel="0" collapsed="false">
      <c r="A79" s="20"/>
      <c r="B79" s="29"/>
      <c r="C79" s="21"/>
      <c r="D79" s="6"/>
      <c r="E79" s="30"/>
      <c r="F79" s="8" t="str">
        <f aca="false">IF(E79="","",IFERROR(INDEX(會計科目表!$B$5:$B$104,MATCH(E79,會計科目表!$A$5:$A$104,0)),"科目不存在"))</f>
        <v/>
      </c>
      <c r="G79" s="22"/>
      <c r="H79" s="22"/>
      <c r="I79" s="6"/>
      <c r="J79" s="32" t="str">
        <f aca="false">IF(I79="","",HYPERLINK(IF(LEFT(I79,4)="http",I79,設定!$B$7&amp;I79),"開啟"))</f>
        <v/>
      </c>
      <c r="K79" s="23" t="str">
        <f aca="false">IF(A79="","",IF(B79="","缺日期",IF(E79="","缺科目",IF(F79="科目不存在","科目不存在",IF(ROUND(SUMIF($A$6:$A$505,A79,$G$6:$G$505)-SUMIF($A$6:$A$505,A79,$H$6:$H$505),2)=0,"✔","借貸不平")))))</f>
        <v/>
      </c>
      <c r="L79" s="33" t="str">
        <f aca="false">IF(A79="","",COUNTIF($A$6:A79,A79))</f>
        <v/>
      </c>
      <c r="M79" s="33" t="str">
        <f aca="false">IF(A79="","",A79&amp;"|"&amp;L79)</f>
        <v/>
      </c>
      <c r="N79" s="33" t="str">
        <f aca="false">IF(E79="","",COUNTIF($E$6:E79,E79))</f>
        <v/>
      </c>
      <c r="O79" s="33" t="str">
        <f aca="false">IF(E79="","",E79&amp;"|"&amp;N79)</f>
        <v/>
      </c>
      <c r="P79" s="33" t="str">
        <f aca="false">IF(L79=1,COUNTIF($L$6:L79,1),"")</f>
        <v/>
      </c>
    </row>
    <row r="80" customFormat="false" ht="15" hidden="false" customHeight="false" outlineLevel="0" collapsed="false">
      <c r="A80" s="20"/>
      <c r="B80" s="29"/>
      <c r="C80" s="21"/>
      <c r="D80" s="6"/>
      <c r="E80" s="30"/>
      <c r="F80" s="8" t="str">
        <f aca="false">IF(E80="","",IFERROR(INDEX(會計科目表!$B$5:$B$104,MATCH(E80,會計科目表!$A$5:$A$104,0)),"科目不存在"))</f>
        <v/>
      </c>
      <c r="G80" s="22"/>
      <c r="H80" s="22"/>
      <c r="I80" s="6"/>
      <c r="J80" s="32" t="str">
        <f aca="false">IF(I80="","",HYPERLINK(IF(LEFT(I80,4)="http",I80,設定!$B$7&amp;I80),"開啟"))</f>
        <v/>
      </c>
      <c r="K80" s="23" t="str">
        <f aca="false">IF(A80="","",IF(B80="","缺日期",IF(E80="","缺科目",IF(F80="科目不存在","科目不存在",IF(ROUND(SUMIF($A$6:$A$505,A80,$G$6:$G$505)-SUMIF($A$6:$A$505,A80,$H$6:$H$505),2)=0,"✔","借貸不平")))))</f>
        <v/>
      </c>
      <c r="L80" s="33" t="str">
        <f aca="false">IF(A80="","",COUNTIF($A$6:A80,A80))</f>
        <v/>
      </c>
      <c r="M80" s="33" t="str">
        <f aca="false">IF(A80="","",A80&amp;"|"&amp;L80)</f>
        <v/>
      </c>
      <c r="N80" s="33" t="str">
        <f aca="false">IF(E80="","",COUNTIF($E$6:E80,E80))</f>
        <v/>
      </c>
      <c r="O80" s="33" t="str">
        <f aca="false">IF(E80="","",E80&amp;"|"&amp;N80)</f>
        <v/>
      </c>
      <c r="P80" s="33" t="str">
        <f aca="false">IF(L80=1,COUNTIF($L$6:L80,1),"")</f>
        <v/>
      </c>
    </row>
    <row r="81" customFormat="false" ht="15" hidden="false" customHeight="false" outlineLevel="0" collapsed="false">
      <c r="A81" s="20"/>
      <c r="B81" s="29"/>
      <c r="C81" s="21"/>
      <c r="D81" s="6"/>
      <c r="E81" s="30"/>
      <c r="F81" s="8" t="str">
        <f aca="false">IF(E81="","",IFERROR(INDEX(會計科目表!$B$5:$B$104,MATCH(E81,會計科目表!$A$5:$A$104,0)),"科目不存在"))</f>
        <v/>
      </c>
      <c r="G81" s="22"/>
      <c r="H81" s="22"/>
      <c r="I81" s="6"/>
      <c r="J81" s="32" t="str">
        <f aca="false">IF(I81="","",HYPERLINK(IF(LEFT(I81,4)="http",I81,設定!$B$7&amp;I81),"開啟"))</f>
        <v/>
      </c>
      <c r="K81" s="23" t="str">
        <f aca="false">IF(A81="","",IF(B81="","缺日期",IF(E81="","缺科目",IF(F81="科目不存在","科目不存在",IF(ROUND(SUMIF($A$6:$A$505,A81,$G$6:$G$505)-SUMIF($A$6:$A$505,A81,$H$6:$H$505),2)=0,"✔","借貸不平")))))</f>
        <v/>
      </c>
      <c r="L81" s="33" t="str">
        <f aca="false">IF(A81="","",COUNTIF($A$6:A81,A81))</f>
        <v/>
      </c>
      <c r="M81" s="33" t="str">
        <f aca="false">IF(A81="","",A81&amp;"|"&amp;L81)</f>
        <v/>
      </c>
      <c r="N81" s="33" t="str">
        <f aca="false">IF(E81="","",COUNTIF($E$6:E81,E81))</f>
        <v/>
      </c>
      <c r="O81" s="33" t="str">
        <f aca="false">IF(E81="","",E81&amp;"|"&amp;N81)</f>
        <v/>
      </c>
      <c r="P81" s="33" t="str">
        <f aca="false">IF(L81=1,COUNTIF($L$6:L81,1),"")</f>
        <v/>
      </c>
    </row>
    <row r="82" customFormat="false" ht="15" hidden="false" customHeight="false" outlineLevel="0" collapsed="false">
      <c r="A82" s="20"/>
      <c r="B82" s="29"/>
      <c r="C82" s="21"/>
      <c r="D82" s="6"/>
      <c r="E82" s="30"/>
      <c r="F82" s="8" t="str">
        <f aca="false">IF(E82="","",IFERROR(INDEX(會計科目表!$B$5:$B$104,MATCH(E82,會計科目表!$A$5:$A$104,0)),"科目不存在"))</f>
        <v/>
      </c>
      <c r="G82" s="22"/>
      <c r="H82" s="22"/>
      <c r="I82" s="6"/>
      <c r="J82" s="32" t="str">
        <f aca="false">IF(I82="","",HYPERLINK(IF(LEFT(I82,4)="http",I82,設定!$B$7&amp;I82),"開啟"))</f>
        <v/>
      </c>
      <c r="K82" s="23" t="str">
        <f aca="false">IF(A82="","",IF(B82="","缺日期",IF(E82="","缺科目",IF(F82="科目不存在","科目不存在",IF(ROUND(SUMIF($A$6:$A$505,A82,$G$6:$G$505)-SUMIF($A$6:$A$505,A82,$H$6:$H$505),2)=0,"✔","借貸不平")))))</f>
        <v/>
      </c>
      <c r="L82" s="33" t="str">
        <f aca="false">IF(A82="","",COUNTIF($A$6:A82,A82))</f>
        <v/>
      </c>
      <c r="M82" s="33" t="str">
        <f aca="false">IF(A82="","",A82&amp;"|"&amp;L82)</f>
        <v/>
      </c>
      <c r="N82" s="33" t="str">
        <f aca="false">IF(E82="","",COUNTIF($E$6:E82,E82))</f>
        <v/>
      </c>
      <c r="O82" s="33" t="str">
        <f aca="false">IF(E82="","",E82&amp;"|"&amp;N82)</f>
        <v/>
      </c>
      <c r="P82" s="33" t="str">
        <f aca="false">IF(L82=1,COUNTIF($L$6:L82,1),"")</f>
        <v/>
      </c>
    </row>
    <row r="83" customFormat="false" ht="15" hidden="false" customHeight="false" outlineLevel="0" collapsed="false">
      <c r="A83" s="20"/>
      <c r="B83" s="29"/>
      <c r="C83" s="21"/>
      <c r="D83" s="6"/>
      <c r="E83" s="30"/>
      <c r="F83" s="8" t="str">
        <f aca="false">IF(E83="","",IFERROR(INDEX(會計科目表!$B$5:$B$104,MATCH(E83,會計科目表!$A$5:$A$104,0)),"科目不存在"))</f>
        <v/>
      </c>
      <c r="G83" s="22"/>
      <c r="H83" s="22"/>
      <c r="I83" s="6"/>
      <c r="J83" s="32" t="str">
        <f aca="false">IF(I83="","",HYPERLINK(IF(LEFT(I83,4)="http",I83,設定!$B$7&amp;I83),"開啟"))</f>
        <v/>
      </c>
      <c r="K83" s="23" t="str">
        <f aca="false">IF(A83="","",IF(B83="","缺日期",IF(E83="","缺科目",IF(F83="科目不存在","科目不存在",IF(ROUND(SUMIF($A$6:$A$505,A83,$G$6:$G$505)-SUMIF($A$6:$A$505,A83,$H$6:$H$505),2)=0,"✔","借貸不平")))))</f>
        <v/>
      </c>
      <c r="L83" s="33" t="str">
        <f aca="false">IF(A83="","",COUNTIF($A$6:A83,A83))</f>
        <v/>
      </c>
      <c r="M83" s="33" t="str">
        <f aca="false">IF(A83="","",A83&amp;"|"&amp;L83)</f>
        <v/>
      </c>
      <c r="N83" s="33" t="str">
        <f aca="false">IF(E83="","",COUNTIF($E$6:E83,E83))</f>
        <v/>
      </c>
      <c r="O83" s="33" t="str">
        <f aca="false">IF(E83="","",E83&amp;"|"&amp;N83)</f>
        <v/>
      </c>
      <c r="P83" s="33" t="str">
        <f aca="false">IF(L83=1,COUNTIF($L$6:L83,1),"")</f>
        <v/>
      </c>
    </row>
    <row r="84" customFormat="false" ht="15" hidden="false" customHeight="false" outlineLevel="0" collapsed="false">
      <c r="A84" s="20"/>
      <c r="B84" s="29"/>
      <c r="C84" s="21"/>
      <c r="D84" s="6"/>
      <c r="E84" s="30"/>
      <c r="F84" s="8" t="str">
        <f aca="false">IF(E84="","",IFERROR(INDEX(會計科目表!$B$5:$B$104,MATCH(E84,會計科目表!$A$5:$A$104,0)),"科目不存在"))</f>
        <v/>
      </c>
      <c r="G84" s="22"/>
      <c r="H84" s="22"/>
      <c r="I84" s="6"/>
      <c r="J84" s="32" t="str">
        <f aca="false">IF(I84="","",HYPERLINK(IF(LEFT(I84,4)="http",I84,設定!$B$7&amp;I84),"開啟"))</f>
        <v/>
      </c>
      <c r="K84" s="23" t="str">
        <f aca="false">IF(A84="","",IF(B84="","缺日期",IF(E84="","缺科目",IF(F84="科目不存在","科目不存在",IF(ROUND(SUMIF($A$6:$A$505,A84,$G$6:$G$505)-SUMIF($A$6:$A$505,A84,$H$6:$H$505),2)=0,"✔","借貸不平")))))</f>
        <v/>
      </c>
      <c r="L84" s="33" t="str">
        <f aca="false">IF(A84="","",COUNTIF($A$6:A84,A84))</f>
        <v/>
      </c>
      <c r="M84" s="33" t="str">
        <f aca="false">IF(A84="","",A84&amp;"|"&amp;L84)</f>
        <v/>
      </c>
      <c r="N84" s="33" t="str">
        <f aca="false">IF(E84="","",COUNTIF($E$6:E84,E84))</f>
        <v/>
      </c>
      <c r="O84" s="33" t="str">
        <f aca="false">IF(E84="","",E84&amp;"|"&amp;N84)</f>
        <v/>
      </c>
      <c r="P84" s="33" t="str">
        <f aca="false">IF(L84=1,COUNTIF($L$6:L84,1),"")</f>
        <v/>
      </c>
    </row>
    <row r="85" customFormat="false" ht="15" hidden="false" customHeight="false" outlineLevel="0" collapsed="false">
      <c r="A85" s="20"/>
      <c r="B85" s="29"/>
      <c r="C85" s="21"/>
      <c r="D85" s="6"/>
      <c r="E85" s="30"/>
      <c r="F85" s="8" t="str">
        <f aca="false">IF(E85="","",IFERROR(INDEX(會計科目表!$B$5:$B$104,MATCH(E85,會計科目表!$A$5:$A$104,0)),"科目不存在"))</f>
        <v/>
      </c>
      <c r="G85" s="22"/>
      <c r="H85" s="22"/>
      <c r="I85" s="6"/>
      <c r="J85" s="32" t="str">
        <f aca="false">IF(I85="","",HYPERLINK(IF(LEFT(I85,4)="http",I85,設定!$B$7&amp;I85),"開啟"))</f>
        <v/>
      </c>
      <c r="K85" s="23" t="str">
        <f aca="false">IF(A85="","",IF(B85="","缺日期",IF(E85="","缺科目",IF(F85="科目不存在","科目不存在",IF(ROUND(SUMIF($A$6:$A$505,A85,$G$6:$G$505)-SUMIF($A$6:$A$505,A85,$H$6:$H$505),2)=0,"✔","借貸不平")))))</f>
        <v/>
      </c>
      <c r="L85" s="33" t="str">
        <f aca="false">IF(A85="","",COUNTIF($A$6:A85,A85))</f>
        <v/>
      </c>
      <c r="M85" s="33" t="str">
        <f aca="false">IF(A85="","",A85&amp;"|"&amp;L85)</f>
        <v/>
      </c>
      <c r="N85" s="33" t="str">
        <f aca="false">IF(E85="","",COUNTIF($E$6:E85,E85))</f>
        <v/>
      </c>
      <c r="O85" s="33" t="str">
        <f aca="false">IF(E85="","",E85&amp;"|"&amp;N85)</f>
        <v/>
      </c>
      <c r="P85" s="33" t="str">
        <f aca="false">IF(L85=1,COUNTIF($L$6:L85,1),"")</f>
        <v/>
      </c>
    </row>
    <row r="86" customFormat="false" ht="15" hidden="false" customHeight="false" outlineLevel="0" collapsed="false">
      <c r="A86" s="20"/>
      <c r="B86" s="29"/>
      <c r="C86" s="21"/>
      <c r="D86" s="6"/>
      <c r="E86" s="30"/>
      <c r="F86" s="8" t="str">
        <f aca="false">IF(E86="","",IFERROR(INDEX(會計科目表!$B$5:$B$104,MATCH(E86,會計科目表!$A$5:$A$104,0)),"科目不存在"))</f>
        <v/>
      </c>
      <c r="G86" s="22"/>
      <c r="H86" s="22"/>
      <c r="I86" s="6"/>
      <c r="J86" s="32" t="str">
        <f aca="false">IF(I86="","",HYPERLINK(IF(LEFT(I86,4)="http",I86,設定!$B$7&amp;I86),"開啟"))</f>
        <v/>
      </c>
      <c r="K86" s="23" t="str">
        <f aca="false">IF(A86="","",IF(B86="","缺日期",IF(E86="","缺科目",IF(F86="科目不存在","科目不存在",IF(ROUND(SUMIF($A$6:$A$505,A86,$G$6:$G$505)-SUMIF($A$6:$A$505,A86,$H$6:$H$505),2)=0,"✔","借貸不平")))))</f>
        <v/>
      </c>
      <c r="L86" s="33" t="str">
        <f aca="false">IF(A86="","",COUNTIF($A$6:A86,A86))</f>
        <v/>
      </c>
      <c r="M86" s="33" t="str">
        <f aca="false">IF(A86="","",A86&amp;"|"&amp;L86)</f>
        <v/>
      </c>
      <c r="N86" s="33" t="str">
        <f aca="false">IF(E86="","",COUNTIF($E$6:E86,E86))</f>
        <v/>
      </c>
      <c r="O86" s="33" t="str">
        <f aca="false">IF(E86="","",E86&amp;"|"&amp;N86)</f>
        <v/>
      </c>
      <c r="P86" s="33" t="str">
        <f aca="false">IF(L86=1,COUNTIF($L$6:L86,1),"")</f>
        <v/>
      </c>
    </row>
    <row r="87" customFormat="false" ht="15" hidden="false" customHeight="false" outlineLevel="0" collapsed="false">
      <c r="A87" s="20"/>
      <c r="B87" s="29"/>
      <c r="C87" s="21"/>
      <c r="D87" s="6"/>
      <c r="E87" s="30"/>
      <c r="F87" s="8" t="str">
        <f aca="false">IF(E87="","",IFERROR(INDEX(會計科目表!$B$5:$B$104,MATCH(E87,會計科目表!$A$5:$A$104,0)),"科目不存在"))</f>
        <v/>
      </c>
      <c r="G87" s="22"/>
      <c r="H87" s="22"/>
      <c r="I87" s="6"/>
      <c r="J87" s="32" t="str">
        <f aca="false">IF(I87="","",HYPERLINK(IF(LEFT(I87,4)="http",I87,設定!$B$7&amp;I87),"開啟"))</f>
        <v/>
      </c>
      <c r="K87" s="23" t="str">
        <f aca="false">IF(A87="","",IF(B87="","缺日期",IF(E87="","缺科目",IF(F87="科目不存在","科目不存在",IF(ROUND(SUMIF($A$6:$A$505,A87,$G$6:$G$505)-SUMIF($A$6:$A$505,A87,$H$6:$H$505),2)=0,"✔","借貸不平")))))</f>
        <v/>
      </c>
      <c r="L87" s="33" t="str">
        <f aca="false">IF(A87="","",COUNTIF($A$6:A87,A87))</f>
        <v/>
      </c>
      <c r="M87" s="33" t="str">
        <f aca="false">IF(A87="","",A87&amp;"|"&amp;L87)</f>
        <v/>
      </c>
      <c r="N87" s="33" t="str">
        <f aca="false">IF(E87="","",COUNTIF($E$6:E87,E87))</f>
        <v/>
      </c>
      <c r="O87" s="33" t="str">
        <f aca="false">IF(E87="","",E87&amp;"|"&amp;N87)</f>
        <v/>
      </c>
      <c r="P87" s="33" t="str">
        <f aca="false">IF(L87=1,COUNTIF($L$6:L87,1),"")</f>
        <v/>
      </c>
    </row>
    <row r="88" customFormat="false" ht="15" hidden="false" customHeight="false" outlineLevel="0" collapsed="false">
      <c r="A88" s="20"/>
      <c r="B88" s="29"/>
      <c r="C88" s="21"/>
      <c r="D88" s="6"/>
      <c r="E88" s="30"/>
      <c r="F88" s="8" t="str">
        <f aca="false">IF(E88="","",IFERROR(INDEX(會計科目表!$B$5:$B$104,MATCH(E88,會計科目表!$A$5:$A$104,0)),"科目不存在"))</f>
        <v/>
      </c>
      <c r="G88" s="22"/>
      <c r="H88" s="22"/>
      <c r="I88" s="6"/>
      <c r="J88" s="32" t="str">
        <f aca="false">IF(I88="","",HYPERLINK(IF(LEFT(I88,4)="http",I88,設定!$B$7&amp;I88),"開啟"))</f>
        <v/>
      </c>
      <c r="K88" s="23" t="str">
        <f aca="false">IF(A88="","",IF(B88="","缺日期",IF(E88="","缺科目",IF(F88="科目不存在","科目不存在",IF(ROUND(SUMIF($A$6:$A$505,A88,$G$6:$G$505)-SUMIF($A$6:$A$505,A88,$H$6:$H$505),2)=0,"✔","借貸不平")))))</f>
        <v/>
      </c>
      <c r="L88" s="33" t="str">
        <f aca="false">IF(A88="","",COUNTIF($A$6:A88,A88))</f>
        <v/>
      </c>
      <c r="M88" s="33" t="str">
        <f aca="false">IF(A88="","",A88&amp;"|"&amp;L88)</f>
        <v/>
      </c>
      <c r="N88" s="33" t="str">
        <f aca="false">IF(E88="","",COUNTIF($E$6:E88,E88))</f>
        <v/>
      </c>
      <c r="O88" s="33" t="str">
        <f aca="false">IF(E88="","",E88&amp;"|"&amp;N88)</f>
        <v/>
      </c>
      <c r="P88" s="33" t="str">
        <f aca="false">IF(L88=1,COUNTIF($L$6:L88,1),"")</f>
        <v/>
      </c>
    </row>
    <row r="89" customFormat="false" ht="15" hidden="false" customHeight="false" outlineLevel="0" collapsed="false">
      <c r="A89" s="20"/>
      <c r="B89" s="29"/>
      <c r="C89" s="21"/>
      <c r="D89" s="6"/>
      <c r="E89" s="30"/>
      <c r="F89" s="8" t="str">
        <f aca="false">IF(E89="","",IFERROR(INDEX(會計科目表!$B$5:$B$104,MATCH(E89,會計科目表!$A$5:$A$104,0)),"科目不存在"))</f>
        <v/>
      </c>
      <c r="G89" s="22"/>
      <c r="H89" s="22"/>
      <c r="I89" s="6"/>
      <c r="J89" s="32" t="str">
        <f aca="false">IF(I89="","",HYPERLINK(IF(LEFT(I89,4)="http",I89,設定!$B$7&amp;I89),"開啟"))</f>
        <v/>
      </c>
      <c r="K89" s="23" t="str">
        <f aca="false">IF(A89="","",IF(B89="","缺日期",IF(E89="","缺科目",IF(F89="科目不存在","科目不存在",IF(ROUND(SUMIF($A$6:$A$505,A89,$G$6:$G$505)-SUMIF($A$6:$A$505,A89,$H$6:$H$505),2)=0,"✔","借貸不平")))))</f>
        <v/>
      </c>
      <c r="L89" s="33" t="str">
        <f aca="false">IF(A89="","",COUNTIF($A$6:A89,A89))</f>
        <v/>
      </c>
      <c r="M89" s="33" t="str">
        <f aca="false">IF(A89="","",A89&amp;"|"&amp;L89)</f>
        <v/>
      </c>
      <c r="N89" s="33" t="str">
        <f aca="false">IF(E89="","",COUNTIF($E$6:E89,E89))</f>
        <v/>
      </c>
      <c r="O89" s="33" t="str">
        <f aca="false">IF(E89="","",E89&amp;"|"&amp;N89)</f>
        <v/>
      </c>
      <c r="P89" s="33" t="str">
        <f aca="false">IF(L89=1,COUNTIF($L$6:L89,1),"")</f>
        <v/>
      </c>
    </row>
    <row r="90" customFormat="false" ht="15" hidden="false" customHeight="false" outlineLevel="0" collapsed="false">
      <c r="A90" s="20"/>
      <c r="B90" s="29"/>
      <c r="C90" s="21"/>
      <c r="D90" s="6"/>
      <c r="E90" s="30"/>
      <c r="F90" s="8" t="str">
        <f aca="false">IF(E90="","",IFERROR(INDEX(會計科目表!$B$5:$B$104,MATCH(E90,會計科目表!$A$5:$A$104,0)),"科目不存在"))</f>
        <v/>
      </c>
      <c r="G90" s="22"/>
      <c r="H90" s="22"/>
      <c r="I90" s="6"/>
      <c r="J90" s="32" t="str">
        <f aca="false">IF(I90="","",HYPERLINK(IF(LEFT(I90,4)="http",I90,設定!$B$7&amp;I90),"開啟"))</f>
        <v/>
      </c>
      <c r="K90" s="23" t="str">
        <f aca="false">IF(A90="","",IF(B90="","缺日期",IF(E90="","缺科目",IF(F90="科目不存在","科目不存在",IF(ROUND(SUMIF($A$6:$A$505,A90,$G$6:$G$505)-SUMIF($A$6:$A$505,A90,$H$6:$H$505),2)=0,"✔","借貸不平")))))</f>
        <v/>
      </c>
      <c r="L90" s="33" t="str">
        <f aca="false">IF(A90="","",COUNTIF($A$6:A90,A90))</f>
        <v/>
      </c>
      <c r="M90" s="33" t="str">
        <f aca="false">IF(A90="","",A90&amp;"|"&amp;L90)</f>
        <v/>
      </c>
      <c r="N90" s="33" t="str">
        <f aca="false">IF(E90="","",COUNTIF($E$6:E90,E90))</f>
        <v/>
      </c>
      <c r="O90" s="33" t="str">
        <f aca="false">IF(E90="","",E90&amp;"|"&amp;N90)</f>
        <v/>
      </c>
      <c r="P90" s="33" t="str">
        <f aca="false">IF(L90=1,COUNTIF($L$6:L90,1),"")</f>
        <v/>
      </c>
    </row>
    <row r="91" customFormat="false" ht="15" hidden="false" customHeight="false" outlineLevel="0" collapsed="false">
      <c r="A91" s="20"/>
      <c r="B91" s="29"/>
      <c r="C91" s="21"/>
      <c r="D91" s="6"/>
      <c r="E91" s="30"/>
      <c r="F91" s="8" t="str">
        <f aca="false">IF(E91="","",IFERROR(INDEX(會計科目表!$B$5:$B$104,MATCH(E91,會計科目表!$A$5:$A$104,0)),"科目不存在"))</f>
        <v/>
      </c>
      <c r="G91" s="22"/>
      <c r="H91" s="22"/>
      <c r="I91" s="6"/>
      <c r="J91" s="32" t="str">
        <f aca="false">IF(I91="","",HYPERLINK(IF(LEFT(I91,4)="http",I91,設定!$B$7&amp;I91),"開啟"))</f>
        <v/>
      </c>
      <c r="K91" s="23" t="str">
        <f aca="false">IF(A91="","",IF(B91="","缺日期",IF(E91="","缺科目",IF(F91="科目不存在","科目不存在",IF(ROUND(SUMIF($A$6:$A$505,A91,$G$6:$G$505)-SUMIF($A$6:$A$505,A91,$H$6:$H$505),2)=0,"✔","借貸不平")))))</f>
        <v/>
      </c>
      <c r="L91" s="33" t="str">
        <f aca="false">IF(A91="","",COUNTIF($A$6:A91,A91))</f>
        <v/>
      </c>
      <c r="M91" s="33" t="str">
        <f aca="false">IF(A91="","",A91&amp;"|"&amp;L91)</f>
        <v/>
      </c>
      <c r="N91" s="33" t="str">
        <f aca="false">IF(E91="","",COUNTIF($E$6:E91,E91))</f>
        <v/>
      </c>
      <c r="O91" s="33" t="str">
        <f aca="false">IF(E91="","",E91&amp;"|"&amp;N91)</f>
        <v/>
      </c>
      <c r="P91" s="33" t="str">
        <f aca="false">IF(L91=1,COUNTIF($L$6:L91,1),"")</f>
        <v/>
      </c>
    </row>
    <row r="92" customFormat="false" ht="15" hidden="false" customHeight="false" outlineLevel="0" collapsed="false">
      <c r="A92" s="20"/>
      <c r="B92" s="29"/>
      <c r="C92" s="21"/>
      <c r="D92" s="6"/>
      <c r="E92" s="30"/>
      <c r="F92" s="8" t="str">
        <f aca="false">IF(E92="","",IFERROR(INDEX(會計科目表!$B$5:$B$104,MATCH(E92,會計科目表!$A$5:$A$104,0)),"科目不存在"))</f>
        <v/>
      </c>
      <c r="G92" s="22"/>
      <c r="H92" s="22"/>
      <c r="I92" s="6"/>
      <c r="J92" s="32" t="str">
        <f aca="false">IF(I92="","",HYPERLINK(IF(LEFT(I92,4)="http",I92,設定!$B$7&amp;I92),"開啟"))</f>
        <v/>
      </c>
      <c r="K92" s="23" t="str">
        <f aca="false">IF(A92="","",IF(B92="","缺日期",IF(E92="","缺科目",IF(F92="科目不存在","科目不存在",IF(ROUND(SUMIF($A$6:$A$505,A92,$G$6:$G$505)-SUMIF($A$6:$A$505,A92,$H$6:$H$505),2)=0,"✔","借貸不平")))))</f>
        <v/>
      </c>
      <c r="L92" s="33" t="str">
        <f aca="false">IF(A92="","",COUNTIF($A$6:A92,A92))</f>
        <v/>
      </c>
      <c r="M92" s="33" t="str">
        <f aca="false">IF(A92="","",A92&amp;"|"&amp;L92)</f>
        <v/>
      </c>
      <c r="N92" s="33" t="str">
        <f aca="false">IF(E92="","",COUNTIF($E$6:E92,E92))</f>
        <v/>
      </c>
      <c r="O92" s="33" t="str">
        <f aca="false">IF(E92="","",E92&amp;"|"&amp;N92)</f>
        <v/>
      </c>
      <c r="P92" s="33" t="str">
        <f aca="false">IF(L92=1,COUNTIF($L$6:L92,1),"")</f>
        <v/>
      </c>
    </row>
    <row r="93" customFormat="false" ht="15" hidden="false" customHeight="false" outlineLevel="0" collapsed="false">
      <c r="A93" s="20"/>
      <c r="B93" s="29"/>
      <c r="C93" s="21"/>
      <c r="D93" s="6"/>
      <c r="E93" s="30"/>
      <c r="F93" s="8" t="str">
        <f aca="false">IF(E93="","",IFERROR(INDEX(會計科目表!$B$5:$B$104,MATCH(E93,會計科目表!$A$5:$A$104,0)),"科目不存在"))</f>
        <v/>
      </c>
      <c r="G93" s="22"/>
      <c r="H93" s="22"/>
      <c r="I93" s="6"/>
      <c r="J93" s="32" t="str">
        <f aca="false">IF(I93="","",HYPERLINK(IF(LEFT(I93,4)="http",I93,設定!$B$7&amp;I93),"開啟"))</f>
        <v/>
      </c>
      <c r="K93" s="23" t="str">
        <f aca="false">IF(A93="","",IF(B93="","缺日期",IF(E93="","缺科目",IF(F93="科目不存在","科目不存在",IF(ROUND(SUMIF($A$6:$A$505,A93,$G$6:$G$505)-SUMIF($A$6:$A$505,A93,$H$6:$H$505),2)=0,"✔","借貸不平")))))</f>
        <v/>
      </c>
      <c r="L93" s="33" t="str">
        <f aca="false">IF(A93="","",COUNTIF($A$6:A93,A93))</f>
        <v/>
      </c>
      <c r="M93" s="33" t="str">
        <f aca="false">IF(A93="","",A93&amp;"|"&amp;L93)</f>
        <v/>
      </c>
      <c r="N93" s="33" t="str">
        <f aca="false">IF(E93="","",COUNTIF($E$6:E93,E93))</f>
        <v/>
      </c>
      <c r="O93" s="33" t="str">
        <f aca="false">IF(E93="","",E93&amp;"|"&amp;N93)</f>
        <v/>
      </c>
      <c r="P93" s="33" t="str">
        <f aca="false">IF(L93=1,COUNTIF($L$6:L93,1),"")</f>
        <v/>
      </c>
    </row>
    <row r="94" customFormat="false" ht="15" hidden="false" customHeight="false" outlineLevel="0" collapsed="false">
      <c r="A94" s="20"/>
      <c r="B94" s="29"/>
      <c r="C94" s="21"/>
      <c r="D94" s="6"/>
      <c r="E94" s="30"/>
      <c r="F94" s="8" t="str">
        <f aca="false">IF(E94="","",IFERROR(INDEX(會計科目表!$B$5:$B$104,MATCH(E94,會計科目表!$A$5:$A$104,0)),"科目不存在"))</f>
        <v/>
      </c>
      <c r="G94" s="22"/>
      <c r="H94" s="22"/>
      <c r="I94" s="6"/>
      <c r="J94" s="32" t="str">
        <f aca="false">IF(I94="","",HYPERLINK(IF(LEFT(I94,4)="http",I94,設定!$B$7&amp;I94),"開啟"))</f>
        <v/>
      </c>
      <c r="K94" s="23" t="str">
        <f aca="false">IF(A94="","",IF(B94="","缺日期",IF(E94="","缺科目",IF(F94="科目不存在","科目不存在",IF(ROUND(SUMIF($A$6:$A$505,A94,$G$6:$G$505)-SUMIF($A$6:$A$505,A94,$H$6:$H$505),2)=0,"✔","借貸不平")))))</f>
        <v/>
      </c>
      <c r="L94" s="33" t="str">
        <f aca="false">IF(A94="","",COUNTIF($A$6:A94,A94))</f>
        <v/>
      </c>
      <c r="M94" s="33" t="str">
        <f aca="false">IF(A94="","",A94&amp;"|"&amp;L94)</f>
        <v/>
      </c>
      <c r="N94" s="33" t="str">
        <f aca="false">IF(E94="","",COUNTIF($E$6:E94,E94))</f>
        <v/>
      </c>
      <c r="O94" s="33" t="str">
        <f aca="false">IF(E94="","",E94&amp;"|"&amp;N94)</f>
        <v/>
      </c>
      <c r="P94" s="33" t="str">
        <f aca="false">IF(L94=1,COUNTIF($L$6:L94,1),"")</f>
        <v/>
      </c>
    </row>
    <row r="95" customFormat="false" ht="15" hidden="false" customHeight="false" outlineLevel="0" collapsed="false">
      <c r="A95" s="20"/>
      <c r="B95" s="29"/>
      <c r="C95" s="21"/>
      <c r="D95" s="6"/>
      <c r="E95" s="30"/>
      <c r="F95" s="8" t="str">
        <f aca="false">IF(E95="","",IFERROR(INDEX(會計科目表!$B$5:$B$104,MATCH(E95,會計科目表!$A$5:$A$104,0)),"科目不存在"))</f>
        <v/>
      </c>
      <c r="G95" s="22"/>
      <c r="H95" s="22"/>
      <c r="I95" s="6"/>
      <c r="J95" s="32" t="str">
        <f aca="false">IF(I95="","",HYPERLINK(IF(LEFT(I95,4)="http",I95,設定!$B$7&amp;I95),"開啟"))</f>
        <v/>
      </c>
      <c r="K95" s="23" t="str">
        <f aca="false">IF(A95="","",IF(B95="","缺日期",IF(E95="","缺科目",IF(F95="科目不存在","科目不存在",IF(ROUND(SUMIF($A$6:$A$505,A95,$G$6:$G$505)-SUMIF($A$6:$A$505,A95,$H$6:$H$505),2)=0,"✔","借貸不平")))))</f>
        <v/>
      </c>
      <c r="L95" s="33" t="str">
        <f aca="false">IF(A95="","",COUNTIF($A$6:A95,A95))</f>
        <v/>
      </c>
      <c r="M95" s="33" t="str">
        <f aca="false">IF(A95="","",A95&amp;"|"&amp;L95)</f>
        <v/>
      </c>
      <c r="N95" s="33" t="str">
        <f aca="false">IF(E95="","",COUNTIF($E$6:E95,E95))</f>
        <v/>
      </c>
      <c r="O95" s="33" t="str">
        <f aca="false">IF(E95="","",E95&amp;"|"&amp;N95)</f>
        <v/>
      </c>
      <c r="P95" s="33" t="str">
        <f aca="false">IF(L95=1,COUNTIF($L$6:L95,1),"")</f>
        <v/>
      </c>
    </row>
    <row r="96" customFormat="false" ht="15" hidden="false" customHeight="false" outlineLevel="0" collapsed="false">
      <c r="A96" s="20"/>
      <c r="B96" s="29"/>
      <c r="C96" s="21"/>
      <c r="D96" s="6"/>
      <c r="E96" s="30"/>
      <c r="F96" s="8" t="str">
        <f aca="false">IF(E96="","",IFERROR(INDEX(會計科目表!$B$5:$B$104,MATCH(E96,會計科目表!$A$5:$A$104,0)),"科目不存在"))</f>
        <v/>
      </c>
      <c r="G96" s="22"/>
      <c r="H96" s="22"/>
      <c r="I96" s="6"/>
      <c r="J96" s="32" t="str">
        <f aca="false">IF(I96="","",HYPERLINK(IF(LEFT(I96,4)="http",I96,設定!$B$7&amp;I96),"開啟"))</f>
        <v/>
      </c>
      <c r="K96" s="23" t="str">
        <f aca="false">IF(A96="","",IF(B96="","缺日期",IF(E96="","缺科目",IF(F96="科目不存在","科目不存在",IF(ROUND(SUMIF($A$6:$A$505,A96,$G$6:$G$505)-SUMIF($A$6:$A$505,A96,$H$6:$H$505),2)=0,"✔","借貸不平")))))</f>
        <v/>
      </c>
      <c r="L96" s="33" t="str">
        <f aca="false">IF(A96="","",COUNTIF($A$6:A96,A96))</f>
        <v/>
      </c>
      <c r="M96" s="33" t="str">
        <f aca="false">IF(A96="","",A96&amp;"|"&amp;L96)</f>
        <v/>
      </c>
      <c r="N96" s="33" t="str">
        <f aca="false">IF(E96="","",COUNTIF($E$6:E96,E96))</f>
        <v/>
      </c>
      <c r="O96" s="33" t="str">
        <f aca="false">IF(E96="","",E96&amp;"|"&amp;N96)</f>
        <v/>
      </c>
      <c r="P96" s="33" t="str">
        <f aca="false">IF(L96=1,COUNTIF($L$6:L96,1),"")</f>
        <v/>
      </c>
    </row>
    <row r="97" customFormat="false" ht="15" hidden="false" customHeight="false" outlineLevel="0" collapsed="false">
      <c r="A97" s="20"/>
      <c r="B97" s="29"/>
      <c r="C97" s="21"/>
      <c r="D97" s="6"/>
      <c r="E97" s="30"/>
      <c r="F97" s="8" t="str">
        <f aca="false">IF(E97="","",IFERROR(INDEX(會計科目表!$B$5:$B$104,MATCH(E97,會計科目表!$A$5:$A$104,0)),"科目不存在"))</f>
        <v/>
      </c>
      <c r="G97" s="22"/>
      <c r="H97" s="22"/>
      <c r="I97" s="6"/>
      <c r="J97" s="32" t="str">
        <f aca="false">IF(I97="","",HYPERLINK(IF(LEFT(I97,4)="http",I97,設定!$B$7&amp;I97),"開啟"))</f>
        <v/>
      </c>
      <c r="K97" s="23" t="str">
        <f aca="false">IF(A97="","",IF(B97="","缺日期",IF(E97="","缺科目",IF(F97="科目不存在","科目不存在",IF(ROUND(SUMIF($A$6:$A$505,A97,$G$6:$G$505)-SUMIF($A$6:$A$505,A97,$H$6:$H$505),2)=0,"✔","借貸不平")))))</f>
        <v/>
      </c>
      <c r="L97" s="33" t="str">
        <f aca="false">IF(A97="","",COUNTIF($A$6:A97,A97))</f>
        <v/>
      </c>
      <c r="M97" s="33" t="str">
        <f aca="false">IF(A97="","",A97&amp;"|"&amp;L97)</f>
        <v/>
      </c>
      <c r="N97" s="33" t="str">
        <f aca="false">IF(E97="","",COUNTIF($E$6:E97,E97))</f>
        <v/>
      </c>
      <c r="O97" s="33" t="str">
        <f aca="false">IF(E97="","",E97&amp;"|"&amp;N97)</f>
        <v/>
      </c>
      <c r="P97" s="33" t="str">
        <f aca="false">IF(L97=1,COUNTIF($L$6:L97,1),"")</f>
        <v/>
      </c>
    </row>
    <row r="98" customFormat="false" ht="15" hidden="false" customHeight="false" outlineLevel="0" collapsed="false">
      <c r="A98" s="20"/>
      <c r="B98" s="29"/>
      <c r="C98" s="21"/>
      <c r="D98" s="6"/>
      <c r="E98" s="30"/>
      <c r="F98" s="8" t="str">
        <f aca="false">IF(E98="","",IFERROR(INDEX(會計科目表!$B$5:$B$104,MATCH(E98,會計科目表!$A$5:$A$104,0)),"科目不存在"))</f>
        <v/>
      </c>
      <c r="G98" s="22"/>
      <c r="H98" s="22"/>
      <c r="I98" s="6"/>
      <c r="J98" s="32" t="str">
        <f aca="false">IF(I98="","",HYPERLINK(IF(LEFT(I98,4)="http",I98,設定!$B$7&amp;I98),"開啟"))</f>
        <v/>
      </c>
      <c r="K98" s="23" t="str">
        <f aca="false">IF(A98="","",IF(B98="","缺日期",IF(E98="","缺科目",IF(F98="科目不存在","科目不存在",IF(ROUND(SUMIF($A$6:$A$505,A98,$G$6:$G$505)-SUMIF($A$6:$A$505,A98,$H$6:$H$505),2)=0,"✔","借貸不平")))))</f>
        <v/>
      </c>
      <c r="L98" s="33" t="str">
        <f aca="false">IF(A98="","",COUNTIF($A$6:A98,A98))</f>
        <v/>
      </c>
      <c r="M98" s="33" t="str">
        <f aca="false">IF(A98="","",A98&amp;"|"&amp;L98)</f>
        <v/>
      </c>
      <c r="N98" s="33" t="str">
        <f aca="false">IF(E98="","",COUNTIF($E$6:E98,E98))</f>
        <v/>
      </c>
      <c r="O98" s="33" t="str">
        <f aca="false">IF(E98="","",E98&amp;"|"&amp;N98)</f>
        <v/>
      </c>
      <c r="P98" s="33" t="str">
        <f aca="false">IF(L98=1,COUNTIF($L$6:L98,1),"")</f>
        <v/>
      </c>
    </row>
    <row r="99" customFormat="false" ht="15" hidden="false" customHeight="false" outlineLevel="0" collapsed="false">
      <c r="A99" s="20"/>
      <c r="B99" s="29"/>
      <c r="C99" s="21"/>
      <c r="D99" s="6"/>
      <c r="E99" s="30"/>
      <c r="F99" s="8" t="str">
        <f aca="false">IF(E99="","",IFERROR(INDEX(會計科目表!$B$5:$B$104,MATCH(E99,會計科目表!$A$5:$A$104,0)),"科目不存在"))</f>
        <v/>
      </c>
      <c r="G99" s="22"/>
      <c r="H99" s="22"/>
      <c r="I99" s="6"/>
      <c r="J99" s="32" t="str">
        <f aca="false">IF(I99="","",HYPERLINK(IF(LEFT(I99,4)="http",I99,設定!$B$7&amp;I99),"開啟"))</f>
        <v/>
      </c>
      <c r="K99" s="23" t="str">
        <f aca="false">IF(A99="","",IF(B99="","缺日期",IF(E99="","缺科目",IF(F99="科目不存在","科目不存在",IF(ROUND(SUMIF($A$6:$A$505,A99,$G$6:$G$505)-SUMIF($A$6:$A$505,A99,$H$6:$H$505),2)=0,"✔","借貸不平")))))</f>
        <v/>
      </c>
      <c r="L99" s="33" t="str">
        <f aca="false">IF(A99="","",COUNTIF($A$6:A99,A99))</f>
        <v/>
      </c>
      <c r="M99" s="33" t="str">
        <f aca="false">IF(A99="","",A99&amp;"|"&amp;L99)</f>
        <v/>
      </c>
      <c r="N99" s="33" t="str">
        <f aca="false">IF(E99="","",COUNTIF($E$6:E99,E99))</f>
        <v/>
      </c>
      <c r="O99" s="33" t="str">
        <f aca="false">IF(E99="","",E99&amp;"|"&amp;N99)</f>
        <v/>
      </c>
      <c r="P99" s="33" t="str">
        <f aca="false">IF(L99=1,COUNTIF($L$6:L99,1),"")</f>
        <v/>
      </c>
    </row>
    <row r="100" customFormat="false" ht="15" hidden="false" customHeight="false" outlineLevel="0" collapsed="false">
      <c r="A100" s="20"/>
      <c r="B100" s="29"/>
      <c r="C100" s="21"/>
      <c r="D100" s="6"/>
      <c r="E100" s="30"/>
      <c r="F100" s="8" t="str">
        <f aca="false">IF(E100="","",IFERROR(INDEX(會計科目表!$B$5:$B$104,MATCH(E100,會計科目表!$A$5:$A$104,0)),"科目不存在"))</f>
        <v/>
      </c>
      <c r="G100" s="22"/>
      <c r="H100" s="22"/>
      <c r="I100" s="6"/>
      <c r="J100" s="32" t="str">
        <f aca="false">IF(I100="","",HYPERLINK(IF(LEFT(I100,4)="http",I100,設定!$B$7&amp;I100),"開啟"))</f>
        <v/>
      </c>
      <c r="K100" s="23" t="str">
        <f aca="false">IF(A100="","",IF(B100="","缺日期",IF(E100="","缺科目",IF(F100="科目不存在","科目不存在",IF(ROUND(SUMIF($A$6:$A$505,A100,$G$6:$G$505)-SUMIF($A$6:$A$505,A100,$H$6:$H$505),2)=0,"✔","借貸不平")))))</f>
        <v/>
      </c>
      <c r="L100" s="33" t="str">
        <f aca="false">IF(A100="","",COUNTIF($A$6:A100,A100))</f>
        <v/>
      </c>
      <c r="M100" s="33" t="str">
        <f aca="false">IF(A100="","",A100&amp;"|"&amp;L100)</f>
        <v/>
      </c>
      <c r="N100" s="33" t="str">
        <f aca="false">IF(E100="","",COUNTIF($E$6:E100,E100))</f>
        <v/>
      </c>
      <c r="O100" s="33" t="str">
        <f aca="false">IF(E100="","",E100&amp;"|"&amp;N100)</f>
        <v/>
      </c>
      <c r="P100" s="33" t="str">
        <f aca="false">IF(L100=1,COUNTIF($L$6:L100,1),"")</f>
        <v/>
      </c>
    </row>
    <row r="101" customFormat="false" ht="15" hidden="false" customHeight="false" outlineLevel="0" collapsed="false">
      <c r="A101" s="20"/>
      <c r="B101" s="29"/>
      <c r="C101" s="21"/>
      <c r="D101" s="6"/>
      <c r="E101" s="30"/>
      <c r="F101" s="8" t="str">
        <f aca="false">IF(E101="","",IFERROR(INDEX(會計科目表!$B$5:$B$104,MATCH(E101,會計科目表!$A$5:$A$104,0)),"科目不存在"))</f>
        <v/>
      </c>
      <c r="G101" s="22"/>
      <c r="H101" s="22"/>
      <c r="I101" s="6"/>
      <c r="J101" s="32" t="str">
        <f aca="false">IF(I101="","",HYPERLINK(IF(LEFT(I101,4)="http",I101,設定!$B$7&amp;I101),"開啟"))</f>
        <v/>
      </c>
      <c r="K101" s="23" t="str">
        <f aca="false">IF(A101="","",IF(B101="","缺日期",IF(E101="","缺科目",IF(F101="科目不存在","科目不存在",IF(ROUND(SUMIF($A$6:$A$505,A101,$G$6:$G$505)-SUMIF($A$6:$A$505,A101,$H$6:$H$505),2)=0,"✔","借貸不平")))))</f>
        <v/>
      </c>
      <c r="L101" s="33" t="str">
        <f aca="false">IF(A101="","",COUNTIF($A$6:A101,A101))</f>
        <v/>
      </c>
      <c r="M101" s="33" t="str">
        <f aca="false">IF(A101="","",A101&amp;"|"&amp;L101)</f>
        <v/>
      </c>
      <c r="N101" s="33" t="str">
        <f aca="false">IF(E101="","",COUNTIF($E$6:E101,E101))</f>
        <v/>
      </c>
      <c r="O101" s="33" t="str">
        <f aca="false">IF(E101="","",E101&amp;"|"&amp;N101)</f>
        <v/>
      </c>
      <c r="P101" s="33" t="str">
        <f aca="false">IF(L101=1,COUNTIF($L$6:L101,1),"")</f>
        <v/>
      </c>
    </row>
    <row r="102" customFormat="false" ht="15" hidden="false" customHeight="false" outlineLevel="0" collapsed="false">
      <c r="A102" s="20"/>
      <c r="B102" s="29"/>
      <c r="C102" s="21"/>
      <c r="D102" s="6"/>
      <c r="E102" s="30"/>
      <c r="F102" s="8" t="str">
        <f aca="false">IF(E102="","",IFERROR(INDEX(會計科目表!$B$5:$B$104,MATCH(E102,會計科目表!$A$5:$A$104,0)),"科目不存在"))</f>
        <v/>
      </c>
      <c r="G102" s="22"/>
      <c r="H102" s="22"/>
      <c r="I102" s="6"/>
      <c r="J102" s="32" t="str">
        <f aca="false">IF(I102="","",HYPERLINK(IF(LEFT(I102,4)="http",I102,設定!$B$7&amp;I102),"開啟"))</f>
        <v/>
      </c>
      <c r="K102" s="23" t="str">
        <f aca="false">IF(A102="","",IF(B102="","缺日期",IF(E102="","缺科目",IF(F102="科目不存在","科目不存在",IF(ROUND(SUMIF($A$6:$A$505,A102,$G$6:$G$505)-SUMIF($A$6:$A$505,A102,$H$6:$H$505),2)=0,"✔","借貸不平")))))</f>
        <v/>
      </c>
      <c r="L102" s="33" t="str">
        <f aca="false">IF(A102="","",COUNTIF($A$6:A102,A102))</f>
        <v/>
      </c>
      <c r="M102" s="33" t="str">
        <f aca="false">IF(A102="","",A102&amp;"|"&amp;L102)</f>
        <v/>
      </c>
      <c r="N102" s="33" t="str">
        <f aca="false">IF(E102="","",COUNTIF($E$6:E102,E102))</f>
        <v/>
      </c>
      <c r="O102" s="33" t="str">
        <f aca="false">IF(E102="","",E102&amp;"|"&amp;N102)</f>
        <v/>
      </c>
      <c r="P102" s="33" t="str">
        <f aca="false">IF(L102=1,COUNTIF($L$6:L102,1),"")</f>
        <v/>
      </c>
    </row>
    <row r="103" customFormat="false" ht="15" hidden="false" customHeight="false" outlineLevel="0" collapsed="false">
      <c r="A103" s="20"/>
      <c r="B103" s="29"/>
      <c r="C103" s="21"/>
      <c r="D103" s="6"/>
      <c r="E103" s="30"/>
      <c r="F103" s="8" t="str">
        <f aca="false">IF(E103="","",IFERROR(INDEX(會計科目表!$B$5:$B$104,MATCH(E103,會計科目表!$A$5:$A$104,0)),"科目不存在"))</f>
        <v/>
      </c>
      <c r="G103" s="22"/>
      <c r="H103" s="22"/>
      <c r="I103" s="6"/>
      <c r="J103" s="32" t="str">
        <f aca="false">IF(I103="","",HYPERLINK(IF(LEFT(I103,4)="http",I103,設定!$B$7&amp;I103),"開啟"))</f>
        <v/>
      </c>
      <c r="K103" s="23" t="str">
        <f aca="false">IF(A103="","",IF(B103="","缺日期",IF(E103="","缺科目",IF(F103="科目不存在","科目不存在",IF(ROUND(SUMIF($A$6:$A$505,A103,$G$6:$G$505)-SUMIF($A$6:$A$505,A103,$H$6:$H$505),2)=0,"✔","借貸不平")))))</f>
        <v/>
      </c>
      <c r="L103" s="33" t="str">
        <f aca="false">IF(A103="","",COUNTIF($A$6:A103,A103))</f>
        <v/>
      </c>
      <c r="M103" s="33" t="str">
        <f aca="false">IF(A103="","",A103&amp;"|"&amp;L103)</f>
        <v/>
      </c>
      <c r="N103" s="33" t="str">
        <f aca="false">IF(E103="","",COUNTIF($E$6:E103,E103))</f>
        <v/>
      </c>
      <c r="O103" s="33" t="str">
        <f aca="false">IF(E103="","",E103&amp;"|"&amp;N103)</f>
        <v/>
      </c>
      <c r="P103" s="33" t="str">
        <f aca="false">IF(L103=1,COUNTIF($L$6:L103,1),"")</f>
        <v/>
      </c>
    </row>
    <row r="104" customFormat="false" ht="15" hidden="false" customHeight="false" outlineLevel="0" collapsed="false">
      <c r="A104" s="20"/>
      <c r="B104" s="29"/>
      <c r="C104" s="21"/>
      <c r="D104" s="6"/>
      <c r="E104" s="30"/>
      <c r="F104" s="8" t="str">
        <f aca="false">IF(E104="","",IFERROR(INDEX(會計科目表!$B$5:$B$104,MATCH(E104,會計科目表!$A$5:$A$104,0)),"科目不存在"))</f>
        <v/>
      </c>
      <c r="G104" s="22"/>
      <c r="H104" s="22"/>
      <c r="I104" s="6"/>
      <c r="J104" s="32" t="str">
        <f aca="false">IF(I104="","",HYPERLINK(IF(LEFT(I104,4)="http",I104,設定!$B$7&amp;I104),"開啟"))</f>
        <v/>
      </c>
      <c r="K104" s="23" t="str">
        <f aca="false">IF(A104="","",IF(B104="","缺日期",IF(E104="","缺科目",IF(F104="科目不存在","科目不存在",IF(ROUND(SUMIF($A$6:$A$505,A104,$G$6:$G$505)-SUMIF($A$6:$A$505,A104,$H$6:$H$505),2)=0,"✔","借貸不平")))))</f>
        <v/>
      </c>
      <c r="L104" s="33" t="str">
        <f aca="false">IF(A104="","",COUNTIF($A$6:A104,A104))</f>
        <v/>
      </c>
      <c r="M104" s="33" t="str">
        <f aca="false">IF(A104="","",A104&amp;"|"&amp;L104)</f>
        <v/>
      </c>
      <c r="N104" s="33" t="str">
        <f aca="false">IF(E104="","",COUNTIF($E$6:E104,E104))</f>
        <v/>
      </c>
      <c r="O104" s="33" t="str">
        <f aca="false">IF(E104="","",E104&amp;"|"&amp;N104)</f>
        <v/>
      </c>
      <c r="P104" s="33" t="str">
        <f aca="false">IF(L104=1,COUNTIF($L$6:L104,1),"")</f>
        <v/>
      </c>
    </row>
    <row r="105" customFormat="false" ht="15" hidden="false" customHeight="false" outlineLevel="0" collapsed="false">
      <c r="A105" s="20"/>
      <c r="B105" s="29"/>
      <c r="C105" s="21"/>
      <c r="D105" s="6"/>
      <c r="E105" s="30"/>
      <c r="F105" s="8" t="str">
        <f aca="false">IF(E105="","",IFERROR(INDEX(會計科目表!$B$5:$B$104,MATCH(E105,會計科目表!$A$5:$A$104,0)),"科目不存在"))</f>
        <v/>
      </c>
      <c r="G105" s="22"/>
      <c r="H105" s="22"/>
      <c r="I105" s="6"/>
      <c r="J105" s="32" t="str">
        <f aca="false">IF(I105="","",HYPERLINK(IF(LEFT(I105,4)="http",I105,設定!$B$7&amp;I105),"開啟"))</f>
        <v/>
      </c>
      <c r="K105" s="23" t="str">
        <f aca="false">IF(A105="","",IF(B105="","缺日期",IF(E105="","缺科目",IF(F105="科目不存在","科目不存在",IF(ROUND(SUMIF($A$6:$A$505,A105,$G$6:$G$505)-SUMIF($A$6:$A$505,A105,$H$6:$H$505),2)=0,"✔","借貸不平")))))</f>
        <v/>
      </c>
      <c r="L105" s="33" t="str">
        <f aca="false">IF(A105="","",COUNTIF($A$6:A105,A105))</f>
        <v/>
      </c>
      <c r="M105" s="33" t="str">
        <f aca="false">IF(A105="","",A105&amp;"|"&amp;L105)</f>
        <v/>
      </c>
      <c r="N105" s="33" t="str">
        <f aca="false">IF(E105="","",COUNTIF($E$6:E105,E105))</f>
        <v/>
      </c>
      <c r="O105" s="33" t="str">
        <f aca="false">IF(E105="","",E105&amp;"|"&amp;N105)</f>
        <v/>
      </c>
      <c r="P105" s="33" t="str">
        <f aca="false">IF(L105=1,COUNTIF($L$6:L105,1),"")</f>
        <v/>
      </c>
    </row>
    <row r="106" customFormat="false" ht="15" hidden="false" customHeight="false" outlineLevel="0" collapsed="false">
      <c r="A106" s="20"/>
      <c r="B106" s="29"/>
      <c r="C106" s="21"/>
      <c r="D106" s="6"/>
      <c r="E106" s="30"/>
      <c r="F106" s="8" t="str">
        <f aca="false">IF(E106="","",IFERROR(INDEX(會計科目表!$B$5:$B$104,MATCH(E106,會計科目表!$A$5:$A$104,0)),"科目不存在"))</f>
        <v/>
      </c>
      <c r="G106" s="22"/>
      <c r="H106" s="22"/>
      <c r="I106" s="6"/>
      <c r="J106" s="32" t="str">
        <f aca="false">IF(I106="","",HYPERLINK(IF(LEFT(I106,4)="http",I106,設定!$B$7&amp;I106),"開啟"))</f>
        <v/>
      </c>
      <c r="K106" s="23" t="str">
        <f aca="false">IF(A106="","",IF(B106="","缺日期",IF(E106="","缺科目",IF(F106="科目不存在","科目不存在",IF(ROUND(SUMIF($A$6:$A$505,A106,$G$6:$G$505)-SUMIF($A$6:$A$505,A106,$H$6:$H$505),2)=0,"✔","借貸不平")))))</f>
        <v/>
      </c>
      <c r="L106" s="33" t="str">
        <f aca="false">IF(A106="","",COUNTIF($A$6:A106,A106))</f>
        <v/>
      </c>
      <c r="M106" s="33" t="str">
        <f aca="false">IF(A106="","",A106&amp;"|"&amp;L106)</f>
        <v/>
      </c>
      <c r="N106" s="33" t="str">
        <f aca="false">IF(E106="","",COUNTIF($E$6:E106,E106))</f>
        <v/>
      </c>
      <c r="O106" s="33" t="str">
        <f aca="false">IF(E106="","",E106&amp;"|"&amp;N106)</f>
        <v/>
      </c>
      <c r="P106" s="33" t="str">
        <f aca="false">IF(L106=1,COUNTIF($L$6:L106,1),"")</f>
        <v/>
      </c>
    </row>
    <row r="107" customFormat="false" ht="15" hidden="false" customHeight="false" outlineLevel="0" collapsed="false">
      <c r="A107" s="20"/>
      <c r="B107" s="29"/>
      <c r="C107" s="21"/>
      <c r="D107" s="6"/>
      <c r="E107" s="30"/>
      <c r="F107" s="8" t="str">
        <f aca="false">IF(E107="","",IFERROR(INDEX(會計科目表!$B$5:$B$104,MATCH(E107,會計科目表!$A$5:$A$104,0)),"科目不存在"))</f>
        <v/>
      </c>
      <c r="G107" s="22"/>
      <c r="H107" s="22"/>
      <c r="I107" s="6"/>
      <c r="J107" s="32" t="str">
        <f aca="false">IF(I107="","",HYPERLINK(IF(LEFT(I107,4)="http",I107,設定!$B$7&amp;I107),"開啟"))</f>
        <v/>
      </c>
      <c r="K107" s="23" t="str">
        <f aca="false">IF(A107="","",IF(B107="","缺日期",IF(E107="","缺科目",IF(F107="科目不存在","科目不存在",IF(ROUND(SUMIF($A$6:$A$505,A107,$G$6:$G$505)-SUMIF($A$6:$A$505,A107,$H$6:$H$505),2)=0,"✔","借貸不平")))))</f>
        <v/>
      </c>
      <c r="L107" s="33" t="str">
        <f aca="false">IF(A107="","",COUNTIF($A$6:A107,A107))</f>
        <v/>
      </c>
      <c r="M107" s="33" t="str">
        <f aca="false">IF(A107="","",A107&amp;"|"&amp;L107)</f>
        <v/>
      </c>
      <c r="N107" s="33" t="str">
        <f aca="false">IF(E107="","",COUNTIF($E$6:E107,E107))</f>
        <v/>
      </c>
      <c r="O107" s="33" t="str">
        <f aca="false">IF(E107="","",E107&amp;"|"&amp;N107)</f>
        <v/>
      </c>
      <c r="P107" s="33" t="str">
        <f aca="false">IF(L107=1,COUNTIF($L$6:L107,1),"")</f>
        <v/>
      </c>
    </row>
    <row r="108" customFormat="false" ht="15" hidden="false" customHeight="false" outlineLevel="0" collapsed="false">
      <c r="A108" s="20"/>
      <c r="B108" s="29"/>
      <c r="C108" s="21"/>
      <c r="D108" s="6"/>
      <c r="E108" s="30"/>
      <c r="F108" s="8" t="str">
        <f aca="false">IF(E108="","",IFERROR(INDEX(會計科目表!$B$5:$B$104,MATCH(E108,會計科目表!$A$5:$A$104,0)),"科目不存在"))</f>
        <v/>
      </c>
      <c r="G108" s="22"/>
      <c r="H108" s="22"/>
      <c r="I108" s="6"/>
      <c r="J108" s="32" t="str">
        <f aca="false">IF(I108="","",HYPERLINK(IF(LEFT(I108,4)="http",I108,設定!$B$7&amp;I108),"開啟"))</f>
        <v/>
      </c>
      <c r="K108" s="23" t="str">
        <f aca="false">IF(A108="","",IF(B108="","缺日期",IF(E108="","缺科目",IF(F108="科目不存在","科目不存在",IF(ROUND(SUMIF($A$6:$A$505,A108,$G$6:$G$505)-SUMIF($A$6:$A$505,A108,$H$6:$H$505),2)=0,"✔","借貸不平")))))</f>
        <v/>
      </c>
      <c r="L108" s="33" t="str">
        <f aca="false">IF(A108="","",COUNTIF($A$6:A108,A108))</f>
        <v/>
      </c>
      <c r="M108" s="33" t="str">
        <f aca="false">IF(A108="","",A108&amp;"|"&amp;L108)</f>
        <v/>
      </c>
      <c r="N108" s="33" t="str">
        <f aca="false">IF(E108="","",COUNTIF($E$6:E108,E108))</f>
        <v/>
      </c>
      <c r="O108" s="33" t="str">
        <f aca="false">IF(E108="","",E108&amp;"|"&amp;N108)</f>
        <v/>
      </c>
      <c r="P108" s="33" t="str">
        <f aca="false">IF(L108=1,COUNTIF($L$6:L108,1),"")</f>
        <v/>
      </c>
    </row>
    <row r="109" customFormat="false" ht="15" hidden="false" customHeight="false" outlineLevel="0" collapsed="false">
      <c r="A109" s="20"/>
      <c r="B109" s="29"/>
      <c r="C109" s="21"/>
      <c r="D109" s="6"/>
      <c r="E109" s="30"/>
      <c r="F109" s="8" t="str">
        <f aca="false">IF(E109="","",IFERROR(INDEX(會計科目表!$B$5:$B$104,MATCH(E109,會計科目表!$A$5:$A$104,0)),"科目不存在"))</f>
        <v/>
      </c>
      <c r="G109" s="22"/>
      <c r="H109" s="22"/>
      <c r="I109" s="6"/>
      <c r="J109" s="32" t="str">
        <f aca="false">IF(I109="","",HYPERLINK(IF(LEFT(I109,4)="http",I109,設定!$B$7&amp;I109),"開啟"))</f>
        <v/>
      </c>
      <c r="K109" s="23" t="str">
        <f aca="false">IF(A109="","",IF(B109="","缺日期",IF(E109="","缺科目",IF(F109="科目不存在","科目不存在",IF(ROUND(SUMIF($A$6:$A$505,A109,$G$6:$G$505)-SUMIF($A$6:$A$505,A109,$H$6:$H$505),2)=0,"✔","借貸不平")))))</f>
        <v/>
      </c>
      <c r="L109" s="33" t="str">
        <f aca="false">IF(A109="","",COUNTIF($A$6:A109,A109))</f>
        <v/>
      </c>
      <c r="M109" s="33" t="str">
        <f aca="false">IF(A109="","",A109&amp;"|"&amp;L109)</f>
        <v/>
      </c>
      <c r="N109" s="33" t="str">
        <f aca="false">IF(E109="","",COUNTIF($E$6:E109,E109))</f>
        <v/>
      </c>
      <c r="O109" s="33" t="str">
        <f aca="false">IF(E109="","",E109&amp;"|"&amp;N109)</f>
        <v/>
      </c>
      <c r="P109" s="33" t="str">
        <f aca="false">IF(L109=1,COUNTIF($L$6:L109,1),"")</f>
        <v/>
      </c>
    </row>
    <row r="110" customFormat="false" ht="15" hidden="false" customHeight="false" outlineLevel="0" collapsed="false">
      <c r="A110" s="20"/>
      <c r="B110" s="29"/>
      <c r="C110" s="21"/>
      <c r="D110" s="6"/>
      <c r="E110" s="30"/>
      <c r="F110" s="8" t="str">
        <f aca="false">IF(E110="","",IFERROR(INDEX(會計科目表!$B$5:$B$104,MATCH(E110,會計科目表!$A$5:$A$104,0)),"科目不存在"))</f>
        <v/>
      </c>
      <c r="G110" s="22"/>
      <c r="H110" s="22"/>
      <c r="I110" s="6"/>
      <c r="J110" s="32" t="str">
        <f aca="false">IF(I110="","",HYPERLINK(IF(LEFT(I110,4)="http",I110,設定!$B$7&amp;I110),"開啟"))</f>
        <v/>
      </c>
      <c r="K110" s="23" t="str">
        <f aca="false">IF(A110="","",IF(B110="","缺日期",IF(E110="","缺科目",IF(F110="科目不存在","科目不存在",IF(ROUND(SUMIF($A$6:$A$505,A110,$G$6:$G$505)-SUMIF($A$6:$A$505,A110,$H$6:$H$505),2)=0,"✔","借貸不平")))))</f>
        <v/>
      </c>
      <c r="L110" s="33" t="str">
        <f aca="false">IF(A110="","",COUNTIF($A$6:A110,A110))</f>
        <v/>
      </c>
      <c r="M110" s="33" t="str">
        <f aca="false">IF(A110="","",A110&amp;"|"&amp;L110)</f>
        <v/>
      </c>
      <c r="N110" s="33" t="str">
        <f aca="false">IF(E110="","",COUNTIF($E$6:E110,E110))</f>
        <v/>
      </c>
      <c r="O110" s="33" t="str">
        <f aca="false">IF(E110="","",E110&amp;"|"&amp;N110)</f>
        <v/>
      </c>
      <c r="P110" s="33" t="str">
        <f aca="false">IF(L110=1,COUNTIF($L$6:L110,1),"")</f>
        <v/>
      </c>
    </row>
    <row r="111" customFormat="false" ht="15" hidden="false" customHeight="false" outlineLevel="0" collapsed="false">
      <c r="A111" s="20"/>
      <c r="B111" s="29"/>
      <c r="C111" s="21"/>
      <c r="D111" s="6"/>
      <c r="E111" s="30"/>
      <c r="F111" s="8" t="str">
        <f aca="false">IF(E111="","",IFERROR(INDEX(會計科目表!$B$5:$B$104,MATCH(E111,會計科目表!$A$5:$A$104,0)),"科目不存在"))</f>
        <v/>
      </c>
      <c r="G111" s="22"/>
      <c r="H111" s="22"/>
      <c r="I111" s="6"/>
      <c r="J111" s="32" t="str">
        <f aca="false">IF(I111="","",HYPERLINK(IF(LEFT(I111,4)="http",I111,設定!$B$7&amp;I111),"開啟"))</f>
        <v/>
      </c>
      <c r="K111" s="23" t="str">
        <f aca="false">IF(A111="","",IF(B111="","缺日期",IF(E111="","缺科目",IF(F111="科目不存在","科目不存在",IF(ROUND(SUMIF($A$6:$A$505,A111,$G$6:$G$505)-SUMIF($A$6:$A$505,A111,$H$6:$H$505),2)=0,"✔","借貸不平")))))</f>
        <v/>
      </c>
      <c r="L111" s="33" t="str">
        <f aca="false">IF(A111="","",COUNTIF($A$6:A111,A111))</f>
        <v/>
      </c>
      <c r="M111" s="33" t="str">
        <f aca="false">IF(A111="","",A111&amp;"|"&amp;L111)</f>
        <v/>
      </c>
      <c r="N111" s="33" t="str">
        <f aca="false">IF(E111="","",COUNTIF($E$6:E111,E111))</f>
        <v/>
      </c>
      <c r="O111" s="33" t="str">
        <f aca="false">IF(E111="","",E111&amp;"|"&amp;N111)</f>
        <v/>
      </c>
      <c r="P111" s="33" t="str">
        <f aca="false">IF(L111=1,COUNTIF($L$6:L111,1),"")</f>
        <v/>
      </c>
    </row>
    <row r="112" customFormat="false" ht="15" hidden="false" customHeight="false" outlineLevel="0" collapsed="false">
      <c r="A112" s="20"/>
      <c r="B112" s="29"/>
      <c r="C112" s="21"/>
      <c r="D112" s="6"/>
      <c r="E112" s="30"/>
      <c r="F112" s="8" t="str">
        <f aca="false">IF(E112="","",IFERROR(INDEX(會計科目表!$B$5:$B$104,MATCH(E112,會計科目表!$A$5:$A$104,0)),"科目不存在"))</f>
        <v/>
      </c>
      <c r="G112" s="22"/>
      <c r="H112" s="22"/>
      <c r="I112" s="6"/>
      <c r="J112" s="32" t="str">
        <f aca="false">IF(I112="","",HYPERLINK(IF(LEFT(I112,4)="http",I112,設定!$B$7&amp;I112),"開啟"))</f>
        <v/>
      </c>
      <c r="K112" s="23" t="str">
        <f aca="false">IF(A112="","",IF(B112="","缺日期",IF(E112="","缺科目",IF(F112="科目不存在","科目不存在",IF(ROUND(SUMIF($A$6:$A$505,A112,$G$6:$G$505)-SUMIF($A$6:$A$505,A112,$H$6:$H$505),2)=0,"✔","借貸不平")))))</f>
        <v/>
      </c>
      <c r="L112" s="33" t="str">
        <f aca="false">IF(A112="","",COUNTIF($A$6:A112,A112))</f>
        <v/>
      </c>
      <c r="M112" s="33" t="str">
        <f aca="false">IF(A112="","",A112&amp;"|"&amp;L112)</f>
        <v/>
      </c>
      <c r="N112" s="33" t="str">
        <f aca="false">IF(E112="","",COUNTIF($E$6:E112,E112))</f>
        <v/>
      </c>
      <c r="O112" s="33" t="str">
        <f aca="false">IF(E112="","",E112&amp;"|"&amp;N112)</f>
        <v/>
      </c>
      <c r="P112" s="33" t="str">
        <f aca="false">IF(L112=1,COUNTIF($L$6:L112,1),"")</f>
        <v/>
      </c>
    </row>
    <row r="113" customFormat="false" ht="15" hidden="false" customHeight="false" outlineLevel="0" collapsed="false">
      <c r="A113" s="20"/>
      <c r="B113" s="29"/>
      <c r="C113" s="21"/>
      <c r="D113" s="6"/>
      <c r="E113" s="30"/>
      <c r="F113" s="8" t="str">
        <f aca="false">IF(E113="","",IFERROR(INDEX(會計科目表!$B$5:$B$104,MATCH(E113,會計科目表!$A$5:$A$104,0)),"科目不存在"))</f>
        <v/>
      </c>
      <c r="G113" s="22"/>
      <c r="H113" s="22"/>
      <c r="I113" s="6"/>
      <c r="J113" s="32" t="str">
        <f aca="false">IF(I113="","",HYPERLINK(IF(LEFT(I113,4)="http",I113,設定!$B$7&amp;I113),"開啟"))</f>
        <v/>
      </c>
      <c r="K113" s="23" t="str">
        <f aca="false">IF(A113="","",IF(B113="","缺日期",IF(E113="","缺科目",IF(F113="科目不存在","科目不存在",IF(ROUND(SUMIF($A$6:$A$505,A113,$G$6:$G$505)-SUMIF($A$6:$A$505,A113,$H$6:$H$505),2)=0,"✔","借貸不平")))))</f>
        <v/>
      </c>
      <c r="L113" s="33" t="str">
        <f aca="false">IF(A113="","",COUNTIF($A$6:A113,A113))</f>
        <v/>
      </c>
      <c r="M113" s="33" t="str">
        <f aca="false">IF(A113="","",A113&amp;"|"&amp;L113)</f>
        <v/>
      </c>
      <c r="N113" s="33" t="str">
        <f aca="false">IF(E113="","",COUNTIF($E$6:E113,E113))</f>
        <v/>
      </c>
      <c r="O113" s="33" t="str">
        <f aca="false">IF(E113="","",E113&amp;"|"&amp;N113)</f>
        <v/>
      </c>
      <c r="P113" s="33" t="str">
        <f aca="false">IF(L113=1,COUNTIF($L$6:L113,1),"")</f>
        <v/>
      </c>
    </row>
    <row r="114" customFormat="false" ht="15" hidden="false" customHeight="false" outlineLevel="0" collapsed="false">
      <c r="A114" s="20"/>
      <c r="B114" s="29"/>
      <c r="C114" s="21"/>
      <c r="D114" s="6"/>
      <c r="E114" s="30"/>
      <c r="F114" s="8" t="str">
        <f aca="false">IF(E114="","",IFERROR(INDEX(會計科目表!$B$5:$B$104,MATCH(E114,會計科目表!$A$5:$A$104,0)),"科目不存在"))</f>
        <v/>
      </c>
      <c r="G114" s="22"/>
      <c r="H114" s="22"/>
      <c r="I114" s="6"/>
      <c r="J114" s="32" t="str">
        <f aca="false">IF(I114="","",HYPERLINK(IF(LEFT(I114,4)="http",I114,設定!$B$7&amp;I114),"開啟"))</f>
        <v/>
      </c>
      <c r="K114" s="23" t="str">
        <f aca="false">IF(A114="","",IF(B114="","缺日期",IF(E114="","缺科目",IF(F114="科目不存在","科目不存在",IF(ROUND(SUMIF($A$6:$A$505,A114,$G$6:$G$505)-SUMIF($A$6:$A$505,A114,$H$6:$H$505),2)=0,"✔","借貸不平")))))</f>
        <v/>
      </c>
      <c r="L114" s="33" t="str">
        <f aca="false">IF(A114="","",COUNTIF($A$6:A114,A114))</f>
        <v/>
      </c>
      <c r="M114" s="33" t="str">
        <f aca="false">IF(A114="","",A114&amp;"|"&amp;L114)</f>
        <v/>
      </c>
      <c r="N114" s="33" t="str">
        <f aca="false">IF(E114="","",COUNTIF($E$6:E114,E114))</f>
        <v/>
      </c>
      <c r="O114" s="33" t="str">
        <f aca="false">IF(E114="","",E114&amp;"|"&amp;N114)</f>
        <v/>
      </c>
      <c r="P114" s="33" t="str">
        <f aca="false">IF(L114=1,COUNTIF($L$6:L114,1),"")</f>
        <v/>
      </c>
    </row>
    <row r="115" customFormat="false" ht="15" hidden="false" customHeight="false" outlineLevel="0" collapsed="false">
      <c r="A115" s="20"/>
      <c r="B115" s="29"/>
      <c r="C115" s="21"/>
      <c r="D115" s="6"/>
      <c r="E115" s="30"/>
      <c r="F115" s="8" t="str">
        <f aca="false">IF(E115="","",IFERROR(INDEX(會計科目表!$B$5:$B$104,MATCH(E115,會計科目表!$A$5:$A$104,0)),"科目不存在"))</f>
        <v/>
      </c>
      <c r="G115" s="22"/>
      <c r="H115" s="22"/>
      <c r="I115" s="6"/>
      <c r="J115" s="32" t="str">
        <f aca="false">IF(I115="","",HYPERLINK(IF(LEFT(I115,4)="http",I115,設定!$B$7&amp;I115),"開啟"))</f>
        <v/>
      </c>
      <c r="K115" s="23" t="str">
        <f aca="false">IF(A115="","",IF(B115="","缺日期",IF(E115="","缺科目",IF(F115="科目不存在","科目不存在",IF(ROUND(SUMIF($A$6:$A$505,A115,$G$6:$G$505)-SUMIF($A$6:$A$505,A115,$H$6:$H$505),2)=0,"✔","借貸不平")))))</f>
        <v/>
      </c>
      <c r="L115" s="33" t="str">
        <f aca="false">IF(A115="","",COUNTIF($A$6:A115,A115))</f>
        <v/>
      </c>
      <c r="M115" s="33" t="str">
        <f aca="false">IF(A115="","",A115&amp;"|"&amp;L115)</f>
        <v/>
      </c>
      <c r="N115" s="33" t="str">
        <f aca="false">IF(E115="","",COUNTIF($E$6:E115,E115))</f>
        <v/>
      </c>
      <c r="O115" s="33" t="str">
        <f aca="false">IF(E115="","",E115&amp;"|"&amp;N115)</f>
        <v/>
      </c>
      <c r="P115" s="33" t="str">
        <f aca="false">IF(L115=1,COUNTIF($L$6:L115,1),"")</f>
        <v/>
      </c>
    </row>
    <row r="116" customFormat="false" ht="15" hidden="false" customHeight="false" outlineLevel="0" collapsed="false">
      <c r="A116" s="20"/>
      <c r="B116" s="29"/>
      <c r="C116" s="21"/>
      <c r="D116" s="6"/>
      <c r="E116" s="30"/>
      <c r="F116" s="8" t="str">
        <f aca="false">IF(E116="","",IFERROR(INDEX(會計科目表!$B$5:$B$104,MATCH(E116,會計科目表!$A$5:$A$104,0)),"科目不存在"))</f>
        <v/>
      </c>
      <c r="G116" s="22"/>
      <c r="H116" s="22"/>
      <c r="I116" s="6"/>
      <c r="J116" s="32" t="str">
        <f aca="false">IF(I116="","",HYPERLINK(IF(LEFT(I116,4)="http",I116,設定!$B$7&amp;I116),"開啟"))</f>
        <v/>
      </c>
      <c r="K116" s="23" t="str">
        <f aca="false">IF(A116="","",IF(B116="","缺日期",IF(E116="","缺科目",IF(F116="科目不存在","科目不存在",IF(ROUND(SUMIF($A$6:$A$505,A116,$G$6:$G$505)-SUMIF($A$6:$A$505,A116,$H$6:$H$505),2)=0,"✔","借貸不平")))))</f>
        <v/>
      </c>
      <c r="L116" s="33" t="str">
        <f aca="false">IF(A116="","",COUNTIF($A$6:A116,A116))</f>
        <v/>
      </c>
      <c r="M116" s="33" t="str">
        <f aca="false">IF(A116="","",A116&amp;"|"&amp;L116)</f>
        <v/>
      </c>
      <c r="N116" s="33" t="str">
        <f aca="false">IF(E116="","",COUNTIF($E$6:E116,E116))</f>
        <v/>
      </c>
      <c r="O116" s="33" t="str">
        <f aca="false">IF(E116="","",E116&amp;"|"&amp;N116)</f>
        <v/>
      </c>
      <c r="P116" s="33" t="str">
        <f aca="false">IF(L116=1,COUNTIF($L$6:L116,1),"")</f>
        <v/>
      </c>
    </row>
    <row r="117" customFormat="false" ht="15" hidden="false" customHeight="false" outlineLevel="0" collapsed="false">
      <c r="A117" s="20"/>
      <c r="B117" s="29"/>
      <c r="C117" s="21"/>
      <c r="D117" s="6"/>
      <c r="E117" s="30"/>
      <c r="F117" s="8" t="str">
        <f aca="false">IF(E117="","",IFERROR(INDEX(會計科目表!$B$5:$B$104,MATCH(E117,會計科目表!$A$5:$A$104,0)),"科目不存在"))</f>
        <v/>
      </c>
      <c r="G117" s="22"/>
      <c r="H117" s="22"/>
      <c r="I117" s="6"/>
      <c r="J117" s="32" t="str">
        <f aca="false">IF(I117="","",HYPERLINK(IF(LEFT(I117,4)="http",I117,設定!$B$7&amp;I117),"開啟"))</f>
        <v/>
      </c>
      <c r="K117" s="23" t="str">
        <f aca="false">IF(A117="","",IF(B117="","缺日期",IF(E117="","缺科目",IF(F117="科目不存在","科目不存在",IF(ROUND(SUMIF($A$6:$A$505,A117,$G$6:$G$505)-SUMIF($A$6:$A$505,A117,$H$6:$H$505),2)=0,"✔","借貸不平")))))</f>
        <v/>
      </c>
      <c r="L117" s="33" t="str">
        <f aca="false">IF(A117="","",COUNTIF($A$6:A117,A117))</f>
        <v/>
      </c>
      <c r="M117" s="33" t="str">
        <f aca="false">IF(A117="","",A117&amp;"|"&amp;L117)</f>
        <v/>
      </c>
      <c r="N117" s="33" t="str">
        <f aca="false">IF(E117="","",COUNTIF($E$6:E117,E117))</f>
        <v/>
      </c>
      <c r="O117" s="33" t="str">
        <f aca="false">IF(E117="","",E117&amp;"|"&amp;N117)</f>
        <v/>
      </c>
      <c r="P117" s="33" t="str">
        <f aca="false">IF(L117=1,COUNTIF($L$6:L117,1),"")</f>
        <v/>
      </c>
    </row>
    <row r="118" customFormat="false" ht="15" hidden="false" customHeight="false" outlineLevel="0" collapsed="false">
      <c r="A118" s="20"/>
      <c r="B118" s="29"/>
      <c r="C118" s="21"/>
      <c r="D118" s="6"/>
      <c r="E118" s="30"/>
      <c r="F118" s="8" t="str">
        <f aca="false">IF(E118="","",IFERROR(INDEX(會計科目表!$B$5:$B$104,MATCH(E118,會計科目表!$A$5:$A$104,0)),"科目不存在"))</f>
        <v/>
      </c>
      <c r="G118" s="22"/>
      <c r="H118" s="22"/>
      <c r="I118" s="6"/>
      <c r="J118" s="32" t="str">
        <f aca="false">IF(I118="","",HYPERLINK(IF(LEFT(I118,4)="http",I118,設定!$B$7&amp;I118),"開啟"))</f>
        <v/>
      </c>
      <c r="K118" s="23" t="str">
        <f aca="false">IF(A118="","",IF(B118="","缺日期",IF(E118="","缺科目",IF(F118="科目不存在","科目不存在",IF(ROUND(SUMIF($A$6:$A$505,A118,$G$6:$G$505)-SUMIF($A$6:$A$505,A118,$H$6:$H$505),2)=0,"✔","借貸不平")))))</f>
        <v/>
      </c>
      <c r="L118" s="33" t="str">
        <f aca="false">IF(A118="","",COUNTIF($A$6:A118,A118))</f>
        <v/>
      </c>
      <c r="M118" s="33" t="str">
        <f aca="false">IF(A118="","",A118&amp;"|"&amp;L118)</f>
        <v/>
      </c>
      <c r="N118" s="33" t="str">
        <f aca="false">IF(E118="","",COUNTIF($E$6:E118,E118))</f>
        <v/>
      </c>
      <c r="O118" s="33" t="str">
        <f aca="false">IF(E118="","",E118&amp;"|"&amp;N118)</f>
        <v/>
      </c>
      <c r="P118" s="33" t="str">
        <f aca="false">IF(L118=1,COUNTIF($L$6:L118,1),"")</f>
        <v/>
      </c>
    </row>
    <row r="119" customFormat="false" ht="15" hidden="false" customHeight="false" outlineLevel="0" collapsed="false">
      <c r="A119" s="20"/>
      <c r="B119" s="29"/>
      <c r="C119" s="21"/>
      <c r="D119" s="6"/>
      <c r="E119" s="30"/>
      <c r="F119" s="8" t="str">
        <f aca="false">IF(E119="","",IFERROR(INDEX(會計科目表!$B$5:$B$104,MATCH(E119,會計科目表!$A$5:$A$104,0)),"科目不存在"))</f>
        <v/>
      </c>
      <c r="G119" s="22"/>
      <c r="H119" s="22"/>
      <c r="I119" s="6"/>
      <c r="J119" s="32" t="str">
        <f aca="false">IF(I119="","",HYPERLINK(IF(LEFT(I119,4)="http",I119,設定!$B$7&amp;I119),"開啟"))</f>
        <v/>
      </c>
      <c r="K119" s="23" t="str">
        <f aca="false">IF(A119="","",IF(B119="","缺日期",IF(E119="","缺科目",IF(F119="科目不存在","科目不存在",IF(ROUND(SUMIF($A$6:$A$505,A119,$G$6:$G$505)-SUMIF($A$6:$A$505,A119,$H$6:$H$505),2)=0,"✔","借貸不平")))))</f>
        <v/>
      </c>
      <c r="L119" s="33" t="str">
        <f aca="false">IF(A119="","",COUNTIF($A$6:A119,A119))</f>
        <v/>
      </c>
      <c r="M119" s="33" t="str">
        <f aca="false">IF(A119="","",A119&amp;"|"&amp;L119)</f>
        <v/>
      </c>
      <c r="N119" s="33" t="str">
        <f aca="false">IF(E119="","",COUNTIF($E$6:E119,E119))</f>
        <v/>
      </c>
      <c r="O119" s="33" t="str">
        <f aca="false">IF(E119="","",E119&amp;"|"&amp;N119)</f>
        <v/>
      </c>
      <c r="P119" s="33" t="str">
        <f aca="false">IF(L119=1,COUNTIF($L$6:L119,1),"")</f>
        <v/>
      </c>
    </row>
    <row r="120" customFormat="false" ht="15" hidden="false" customHeight="false" outlineLevel="0" collapsed="false">
      <c r="A120" s="20"/>
      <c r="B120" s="29"/>
      <c r="C120" s="21"/>
      <c r="D120" s="6"/>
      <c r="E120" s="30"/>
      <c r="F120" s="8" t="str">
        <f aca="false">IF(E120="","",IFERROR(INDEX(會計科目表!$B$5:$B$104,MATCH(E120,會計科目表!$A$5:$A$104,0)),"科目不存在"))</f>
        <v/>
      </c>
      <c r="G120" s="22"/>
      <c r="H120" s="22"/>
      <c r="I120" s="6"/>
      <c r="J120" s="32" t="str">
        <f aca="false">IF(I120="","",HYPERLINK(IF(LEFT(I120,4)="http",I120,設定!$B$7&amp;I120),"開啟"))</f>
        <v/>
      </c>
      <c r="K120" s="23" t="str">
        <f aca="false">IF(A120="","",IF(B120="","缺日期",IF(E120="","缺科目",IF(F120="科目不存在","科目不存在",IF(ROUND(SUMIF($A$6:$A$505,A120,$G$6:$G$505)-SUMIF($A$6:$A$505,A120,$H$6:$H$505),2)=0,"✔","借貸不平")))))</f>
        <v/>
      </c>
      <c r="L120" s="33" t="str">
        <f aca="false">IF(A120="","",COUNTIF($A$6:A120,A120))</f>
        <v/>
      </c>
      <c r="M120" s="33" t="str">
        <f aca="false">IF(A120="","",A120&amp;"|"&amp;L120)</f>
        <v/>
      </c>
      <c r="N120" s="33" t="str">
        <f aca="false">IF(E120="","",COUNTIF($E$6:E120,E120))</f>
        <v/>
      </c>
      <c r="O120" s="33" t="str">
        <f aca="false">IF(E120="","",E120&amp;"|"&amp;N120)</f>
        <v/>
      </c>
      <c r="P120" s="33" t="str">
        <f aca="false">IF(L120=1,COUNTIF($L$6:L120,1),"")</f>
        <v/>
      </c>
    </row>
    <row r="121" customFormat="false" ht="15" hidden="false" customHeight="false" outlineLevel="0" collapsed="false">
      <c r="A121" s="20"/>
      <c r="B121" s="29"/>
      <c r="C121" s="21"/>
      <c r="D121" s="6"/>
      <c r="E121" s="30"/>
      <c r="F121" s="8" t="str">
        <f aca="false">IF(E121="","",IFERROR(INDEX(會計科目表!$B$5:$B$104,MATCH(E121,會計科目表!$A$5:$A$104,0)),"科目不存在"))</f>
        <v/>
      </c>
      <c r="G121" s="22"/>
      <c r="H121" s="22"/>
      <c r="I121" s="6"/>
      <c r="J121" s="32" t="str">
        <f aca="false">IF(I121="","",HYPERLINK(IF(LEFT(I121,4)="http",I121,設定!$B$7&amp;I121),"開啟"))</f>
        <v/>
      </c>
      <c r="K121" s="23" t="str">
        <f aca="false">IF(A121="","",IF(B121="","缺日期",IF(E121="","缺科目",IF(F121="科目不存在","科目不存在",IF(ROUND(SUMIF($A$6:$A$505,A121,$G$6:$G$505)-SUMIF($A$6:$A$505,A121,$H$6:$H$505),2)=0,"✔","借貸不平")))))</f>
        <v/>
      </c>
      <c r="L121" s="33" t="str">
        <f aca="false">IF(A121="","",COUNTIF($A$6:A121,A121))</f>
        <v/>
      </c>
      <c r="M121" s="33" t="str">
        <f aca="false">IF(A121="","",A121&amp;"|"&amp;L121)</f>
        <v/>
      </c>
      <c r="N121" s="33" t="str">
        <f aca="false">IF(E121="","",COUNTIF($E$6:E121,E121))</f>
        <v/>
      </c>
      <c r="O121" s="33" t="str">
        <f aca="false">IF(E121="","",E121&amp;"|"&amp;N121)</f>
        <v/>
      </c>
      <c r="P121" s="33" t="str">
        <f aca="false">IF(L121=1,COUNTIF($L$6:L121,1),"")</f>
        <v/>
      </c>
    </row>
    <row r="122" customFormat="false" ht="15" hidden="false" customHeight="false" outlineLevel="0" collapsed="false">
      <c r="A122" s="20"/>
      <c r="B122" s="29"/>
      <c r="C122" s="21"/>
      <c r="D122" s="6"/>
      <c r="E122" s="30"/>
      <c r="F122" s="8" t="str">
        <f aca="false">IF(E122="","",IFERROR(INDEX(會計科目表!$B$5:$B$104,MATCH(E122,會計科目表!$A$5:$A$104,0)),"科目不存在"))</f>
        <v/>
      </c>
      <c r="G122" s="22"/>
      <c r="H122" s="22"/>
      <c r="I122" s="6"/>
      <c r="J122" s="32" t="str">
        <f aca="false">IF(I122="","",HYPERLINK(IF(LEFT(I122,4)="http",I122,設定!$B$7&amp;I122),"開啟"))</f>
        <v/>
      </c>
      <c r="K122" s="23" t="str">
        <f aca="false">IF(A122="","",IF(B122="","缺日期",IF(E122="","缺科目",IF(F122="科目不存在","科目不存在",IF(ROUND(SUMIF($A$6:$A$505,A122,$G$6:$G$505)-SUMIF($A$6:$A$505,A122,$H$6:$H$505),2)=0,"✔","借貸不平")))))</f>
        <v/>
      </c>
      <c r="L122" s="33" t="str">
        <f aca="false">IF(A122="","",COUNTIF($A$6:A122,A122))</f>
        <v/>
      </c>
      <c r="M122" s="33" t="str">
        <f aca="false">IF(A122="","",A122&amp;"|"&amp;L122)</f>
        <v/>
      </c>
      <c r="N122" s="33" t="str">
        <f aca="false">IF(E122="","",COUNTIF($E$6:E122,E122))</f>
        <v/>
      </c>
      <c r="O122" s="33" t="str">
        <f aca="false">IF(E122="","",E122&amp;"|"&amp;N122)</f>
        <v/>
      </c>
      <c r="P122" s="33" t="str">
        <f aca="false">IF(L122=1,COUNTIF($L$6:L122,1),"")</f>
        <v/>
      </c>
    </row>
    <row r="123" customFormat="false" ht="15" hidden="false" customHeight="false" outlineLevel="0" collapsed="false">
      <c r="A123" s="20"/>
      <c r="B123" s="29"/>
      <c r="C123" s="21"/>
      <c r="D123" s="6"/>
      <c r="E123" s="30"/>
      <c r="F123" s="8" t="str">
        <f aca="false">IF(E123="","",IFERROR(INDEX(會計科目表!$B$5:$B$104,MATCH(E123,會計科目表!$A$5:$A$104,0)),"科目不存在"))</f>
        <v/>
      </c>
      <c r="G123" s="22"/>
      <c r="H123" s="22"/>
      <c r="I123" s="6"/>
      <c r="J123" s="32" t="str">
        <f aca="false">IF(I123="","",HYPERLINK(IF(LEFT(I123,4)="http",I123,設定!$B$7&amp;I123),"開啟"))</f>
        <v/>
      </c>
      <c r="K123" s="23" t="str">
        <f aca="false">IF(A123="","",IF(B123="","缺日期",IF(E123="","缺科目",IF(F123="科目不存在","科目不存在",IF(ROUND(SUMIF($A$6:$A$505,A123,$G$6:$G$505)-SUMIF($A$6:$A$505,A123,$H$6:$H$505),2)=0,"✔","借貸不平")))))</f>
        <v/>
      </c>
      <c r="L123" s="33" t="str">
        <f aca="false">IF(A123="","",COUNTIF($A$6:A123,A123))</f>
        <v/>
      </c>
      <c r="M123" s="33" t="str">
        <f aca="false">IF(A123="","",A123&amp;"|"&amp;L123)</f>
        <v/>
      </c>
      <c r="N123" s="33" t="str">
        <f aca="false">IF(E123="","",COUNTIF($E$6:E123,E123))</f>
        <v/>
      </c>
      <c r="O123" s="33" t="str">
        <f aca="false">IF(E123="","",E123&amp;"|"&amp;N123)</f>
        <v/>
      </c>
      <c r="P123" s="33" t="str">
        <f aca="false">IF(L123=1,COUNTIF($L$6:L123,1),"")</f>
        <v/>
      </c>
    </row>
    <row r="124" customFormat="false" ht="15" hidden="false" customHeight="false" outlineLevel="0" collapsed="false">
      <c r="A124" s="20"/>
      <c r="B124" s="29"/>
      <c r="C124" s="21"/>
      <c r="D124" s="6"/>
      <c r="E124" s="30"/>
      <c r="F124" s="8" t="str">
        <f aca="false">IF(E124="","",IFERROR(INDEX(會計科目表!$B$5:$B$104,MATCH(E124,會計科目表!$A$5:$A$104,0)),"科目不存在"))</f>
        <v/>
      </c>
      <c r="G124" s="22"/>
      <c r="H124" s="22"/>
      <c r="I124" s="6"/>
      <c r="J124" s="32" t="str">
        <f aca="false">IF(I124="","",HYPERLINK(IF(LEFT(I124,4)="http",I124,設定!$B$7&amp;I124),"開啟"))</f>
        <v/>
      </c>
      <c r="K124" s="23" t="str">
        <f aca="false">IF(A124="","",IF(B124="","缺日期",IF(E124="","缺科目",IF(F124="科目不存在","科目不存在",IF(ROUND(SUMIF($A$6:$A$505,A124,$G$6:$G$505)-SUMIF($A$6:$A$505,A124,$H$6:$H$505),2)=0,"✔","借貸不平")))))</f>
        <v/>
      </c>
      <c r="L124" s="33" t="str">
        <f aca="false">IF(A124="","",COUNTIF($A$6:A124,A124))</f>
        <v/>
      </c>
      <c r="M124" s="33" t="str">
        <f aca="false">IF(A124="","",A124&amp;"|"&amp;L124)</f>
        <v/>
      </c>
      <c r="N124" s="33" t="str">
        <f aca="false">IF(E124="","",COUNTIF($E$6:E124,E124))</f>
        <v/>
      </c>
      <c r="O124" s="33" t="str">
        <f aca="false">IF(E124="","",E124&amp;"|"&amp;N124)</f>
        <v/>
      </c>
      <c r="P124" s="33" t="str">
        <f aca="false">IF(L124=1,COUNTIF($L$6:L124,1),"")</f>
        <v/>
      </c>
    </row>
    <row r="125" customFormat="false" ht="15" hidden="false" customHeight="false" outlineLevel="0" collapsed="false">
      <c r="A125" s="20"/>
      <c r="B125" s="29"/>
      <c r="C125" s="21"/>
      <c r="D125" s="6"/>
      <c r="E125" s="30"/>
      <c r="F125" s="8" t="str">
        <f aca="false">IF(E125="","",IFERROR(INDEX(會計科目表!$B$5:$B$104,MATCH(E125,會計科目表!$A$5:$A$104,0)),"科目不存在"))</f>
        <v/>
      </c>
      <c r="G125" s="22"/>
      <c r="H125" s="22"/>
      <c r="I125" s="6"/>
      <c r="J125" s="32" t="str">
        <f aca="false">IF(I125="","",HYPERLINK(IF(LEFT(I125,4)="http",I125,設定!$B$7&amp;I125),"開啟"))</f>
        <v/>
      </c>
      <c r="K125" s="23" t="str">
        <f aca="false">IF(A125="","",IF(B125="","缺日期",IF(E125="","缺科目",IF(F125="科目不存在","科目不存在",IF(ROUND(SUMIF($A$6:$A$505,A125,$G$6:$G$505)-SUMIF($A$6:$A$505,A125,$H$6:$H$505),2)=0,"✔","借貸不平")))))</f>
        <v/>
      </c>
      <c r="L125" s="33" t="str">
        <f aca="false">IF(A125="","",COUNTIF($A$6:A125,A125))</f>
        <v/>
      </c>
      <c r="M125" s="33" t="str">
        <f aca="false">IF(A125="","",A125&amp;"|"&amp;L125)</f>
        <v/>
      </c>
      <c r="N125" s="33" t="str">
        <f aca="false">IF(E125="","",COUNTIF($E$6:E125,E125))</f>
        <v/>
      </c>
      <c r="O125" s="33" t="str">
        <f aca="false">IF(E125="","",E125&amp;"|"&amp;N125)</f>
        <v/>
      </c>
      <c r="P125" s="33" t="str">
        <f aca="false">IF(L125=1,COUNTIF($L$6:L125,1),"")</f>
        <v/>
      </c>
    </row>
    <row r="126" customFormat="false" ht="15" hidden="false" customHeight="false" outlineLevel="0" collapsed="false">
      <c r="A126" s="20"/>
      <c r="B126" s="29"/>
      <c r="C126" s="21"/>
      <c r="D126" s="6"/>
      <c r="E126" s="30"/>
      <c r="F126" s="8" t="str">
        <f aca="false">IF(E126="","",IFERROR(INDEX(會計科目表!$B$5:$B$104,MATCH(E126,會計科目表!$A$5:$A$104,0)),"科目不存在"))</f>
        <v/>
      </c>
      <c r="G126" s="22"/>
      <c r="H126" s="22"/>
      <c r="I126" s="6"/>
      <c r="J126" s="32" t="str">
        <f aca="false">IF(I126="","",HYPERLINK(IF(LEFT(I126,4)="http",I126,設定!$B$7&amp;I126),"開啟"))</f>
        <v/>
      </c>
      <c r="K126" s="23" t="str">
        <f aca="false">IF(A126="","",IF(B126="","缺日期",IF(E126="","缺科目",IF(F126="科目不存在","科目不存在",IF(ROUND(SUMIF($A$6:$A$505,A126,$G$6:$G$505)-SUMIF($A$6:$A$505,A126,$H$6:$H$505),2)=0,"✔","借貸不平")))))</f>
        <v/>
      </c>
      <c r="L126" s="33" t="str">
        <f aca="false">IF(A126="","",COUNTIF($A$6:A126,A126))</f>
        <v/>
      </c>
      <c r="M126" s="33" t="str">
        <f aca="false">IF(A126="","",A126&amp;"|"&amp;L126)</f>
        <v/>
      </c>
      <c r="N126" s="33" t="str">
        <f aca="false">IF(E126="","",COUNTIF($E$6:E126,E126))</f>
        <v/>
      </c>
      <c r="O126" s="33" t="str">
        <f aca="false">IF(E126="","",E126&amp;"|"&amp;N126)</f>
        <v/>
      </c>
      <c r="P126" s="33" t="str">
        <f aca="false">IF(L126=1,COUNTIF($L$6:L126,1),"")</f>
        <v/>
      </c>
    </row>
    <row r="127" customFormat="false" ht="15" hidden="false" customHeight="false" outlineLevel="0" collapsed="false">
      <c r="A127" s="20"/>
      <c r="B127" s="29"/>
      <c r="C127" s="21"/>
      <c r="D127" s="6"/>
      <c r="E127" s="30"/>
      <c r="F127" s="8" t="str">
        <f aca="false">IF(E127="","",IFERROR(INDEX(會計科目表!$B$5:$B$104,MATCH(E127,會計科目表!$A$5:$A$104,0)),"科目不存在"))</f>
        <v/>
      </c>
      <c r="G127" s="22"/>
      <c r="H127" s="22"/>
      <c r="I127" s="6"/>
      <c r="J127" s="32" t="str">
        <f aca="false">IF(I127="","",HYPERLINK(IF(LEFT(I127,4)="http",I127,設定!$B$7&amp;I127),"開啟"))</f>
        <v/>
      </c>
      <c r="K127" s="23" t="str">
        <f aca="false">IF(A127="","",IF(B127="","缺日期",IF(E127="","缺科目",IF(F127="科目不存在","科目不存在",IF(ROUND(SUMIF($A$6:$A$505,A127,$G$6:$G$505)-SUMIF($A$6:$A$505,A127,$H$6:$H$505),2)=0,"✔","借貸不平")))))</f>
        <v/>
      </c>
      <c r="L127" s="33" t="str">
        <f aca="false">IF(A127="","",COUNTIF($A$6:A127,A127))</f>
        <v/>
      </c>
      <c r="M127" s="33" t="str">
        <f aca="false">IF(A127="","",A127&amp;"|"&amp;L127)</f>
        <v/>
      </c>
      <c r="N127" s="33" t="str">
        <f aca="false">IF(E127="","",COUNTIF($E$6:E127,E127))</f>
        <v/>
      </c>
      <c r="O127" s="33" t="str">
        <f aca="false">IF(E127="","",E127&amp;"|"&amp;N127)</f>
        <v/>
      </c>
      <c r="P127" s="33" t="str">
        <f aca="false">IF(L127=1,COUNTIF($L$6:L127,1),"")</f>
        <v/>
      </c>
    </row>
    <row r="128" customFormat="false" ht="15" hidden="false" customHeight="false" outlineLevel="0" collapsed="false">
      <c r="A128" s="20"/>
      <c r="B128" s="29"/>
      <c r="C128" s="21"/>
      <c r="D128" s="6"/>
      <c r="E128" s="30"/>
      <c r="F128" s="8" t="str">
        <f aca="false">IF(E128="","",IFERROR(INDEX(會計科目表!$B$5:$B$104,MATCH(E128,會計科目表!$A$5:$A$104,0)),"科目不存在"))</f>
        <v/>
      </c>
      <c r="G128" s="22"/>
      <c r="H128" s="22"/>
      <c r="I128" s="6"/>
      <c r="J128" s="32" t="str">
        <f aca="false">IF(I128="","",HYPERLINK(IF(LEFT(I128,4)="http",I128,設定!$B$7&amp;I128),"開啟"))</f>
        <v/>
      </c>
      <c r="K128" s="23" t="str">
        <f aca="false">IF(A128="","",IF(B128="","缺日期",IF(E128="","缺科目",IF(F128="科目不存在","科目不存在",IF(ROUND(SUMIF($A$6:$A$505,A128,$G$6:$G$505)-SUMIF($A$6:$A$505,A128,$H$6:$H$505),2)=0,"✔","借貸不平")))))</f>
        <v/>
      </c>
      <c r="L128" s="33" t="str">
        <f aca="false">IF(A128="","",COUNTIF($A$6:A128,A128))</f>
        <v/>
      </c>
      <c r="M128" s="33" t="str">
        <f aca="false">IF(A128="","",A128&amp;"|"&amp;L128)</f>
        <v/>
      </c>
      <c r="N128" s="33" t="str">
        <f aca="false">IF(E128="","",COUNTIF($E$6:E128,E128))</f>
        <v/>
      </c>
      <c r="O128" s="33" t="str">
        <f aca="false">IF(E128="","",E128&amp;"|"&amp;N128)</f>
        <v/>
      </c>
      <c r="P128" s="33" t="str">
        <f aca="false">IF(L128=1,COUNTIF($L$6:L128,1),"")</f>
        <v/>
      </c>
    </row>
    <row r="129" customFormat="false" ht="15" hidden="false" customHeight="false" outlineLevel="0" collapsed="false">
      <c r="A129" s="20"/>
      <c r="B129" s="29"/>
      <c r="C129" s="21"/>
      <c r="D129" s="6"/>
      <c r="E129" s="30"/>
      <c r="F129" s="8" t="str">
        <f aca="false">IF(E129="","",IFERROR(INDEX(會計科目表!$B$5:$B$104,MATCH(E129,會計科目表!$A$5:$A$104,0)),"科目不存在"))</f>
        <v/>
      </c>
      <c r="G129" s="22"/>
      <c r="H129" s="22"/>
      <c r="I129" s="6"/>
      <c r="J129" s="32" t="str">
        <f aca="false">IF(I129="","",HYPERLINK(IF(LEFT(I129,4)="http",I129,設定!$B$7&amp;I129),"開啟"))</f>
        <v/>
      </c>
      <c r="K129" s="23" t="str">
        <f aca="false">IF(A129="","",IF(B129="","缺日期",IF(E129="","缺科目",IF(F129="科目不存在","科目不存在",IF(ROUND(SUMIF($A$6:$A$505,A129,$G$6:$G$505)-SUMIF($A$6:$A$505,A129,$H$6:$H$505),2)=0,"✔","借貸不平")))))</f>
        <v/>
      </c>
      <c r="L129" s="33" t="str">
        <f aca="false">IF(A129="","",COUNTIF($A$6:A129,A129))</f>
        <v/>
      </c>
      <c r="M129" s="33" t="str">
        <f aca="false">IF(A129="","",A129&amp;"|"&amp;L129)</f>
        <v/>
      </c>
      <c r="N129" s="33" t="str">
        <f aca="false">IF(E129="","",COUNTIF($E$6:E129,E129))</f>
        <v/>
      </c>
      <c r="O129" s="33" t="str">
        <f aca="false">IF(E129="","",E129&amp;"|"&amp;N129)</f>
        <v/>
      </c>
      <c r="P129" s="33" t="str">
        <f aca="false">IF(L129=1,COUNTIF($L$6:L129,1),"")</f>
        <v/>
      </c>
    </row>
    <row r="130" customFormat="false" ht="15" hidden="false" customHeight="false" outlineLevel="0" collapsed="false">
      <c r="A130" s="20"/>
      <c r="B130" s="29"/>
      <c r="C130" s="21"/>
      <c r="D130" s="6"/>
      <c r="E130" s="30"/>
      <c r="F130" s="8" t="str">
        <f aca="false">IF(E130="","",IFERROR(INDEX(會計科目表!$B$5:$B$104,MATCH(E130,會計科目表!$A$5:$A$104,0)),"科目不存在"))</f>
        <v/>
      </c>
      <c r="G130" s="22"/>
      <c r="H130" s="22"/>
      <c r="I130" s="6"/>
      <c r="J130" s="32" t="str">
        <f aca="false">IF(I130="","",HYPERLINK(IF(LEFT(I130,4)="http",I130,設定!$B$7&amp;I130),"開啟"))</f>
        <v/>
      </c>
      <c r="K130" s="23" t="str">
        <f aca="false">IF(A130="","",IF(B130="","缺日期",IF(E130="","缺科目",IF(F130="科目不存在","科目不存在",IF(ROUND(SUMIF($A$6:$A$505,A130,$G$6:$G$505)-SUMIF($A$6:$A$505,A130,$H$6:$H$505),2)=0,"✔","借貸不平")))))</f>
        <v/>
      </c>
      <c r="L130" s="33" t="str">
        <f aca="false">IF(A130="","",COUNTIF($A$6:A130,A130))</f>
        <v/>
      </c>
      <c r="M130" s="33" t="str">
        <f aca="false">IF(A130="","",A130&amp;"|"&amp;L130)</f>
        <v/>
      </c>
      <c r="N130" s="33" t="str">
        <f aca="false">IF(E130="","",COUNTIF($E$6:E130,E130))</f>
        <v/>
      </c>
      <c r="O130" s="33" t="str">
        <f aca="false">IF(E130="","",E130&amp;"|"&amp;N130)</f>
        <v/>
      </c>
      <c r="P130" s="33" t="str">
        <f aca="false">IF(L130=1,COUNTIF($L$6:L130,1),"")</f>
        <v/>
      </c>
    </row>
    <row r="131" customFormat="false" ht="15" hidden="false" customHeight="false" outlineLevel="0" collapsed="false">
      <c r="A131" s="20"/>
      <c r="B131" s="29"/>
      <c r="C131" s="21"/>
      <c r="D131" s="6"/>
      <c r="E131" s="30"/>
      <c r="F131" s="8" t="str">
        <f aca="false">IF(E131="","",IFERROR(INDEX(會計科目表!$B$5:$B$104,MATCH(E131,會計科目表!$A$5:$A$104,0)),"科目不存在"))</f>
        <v/>
      </c>
      <c r="G131" s="22"/>
      <c r="H131" s="22"/>
      <c r="I131" s="6"/>
      <c r="J131" s="32" t="str">
        <f aca="false">IF(I131="","",HYPERLINK(IF(LEFT(I131,4)="http",I131,設定!$B$7&amp;I131),"開啟"))</f>
        <v/>
      </c>
      <c r="K131" s="23" t="str">
        <f aca="false">IF(A131="","",IF(B131="","缺日期",IF(E131="","缺科目",IF(F131="科目不存在","科目不存在",IF(ROUND(SUMIF($A$6:$A$505,A131,$G$6:$G$505)-SUMIF($A$6:$A$505,A131,$H$6:$H$505),2)=0,"✔","借貸不平")))))</f>
        <v/>
      </c>
      <c r="L131" s="33" t="str">
        <f aca="false">IF(A131="","",COUNTIF($A$6:A131,A131))</f>
        <v/>
      </c>
      <c r="M131" s="33" t="str">
        <f aca="false">IF(A131="","",A131&amp;"|"&amp;L131)</f>
        <v/>
      </c>
      <c r="N131" s="33" t="str">
        <f aca="false">IF(E131="","",COUNTIF($E$6:E131,E131))</f>
        <v/>
      </c>
      <c r="O131" s="33" t="str">
        <f aca="false">IF(E131="","",E131&amp;"|"&amp;N131)</f>
        <v/>
      </c>
      <c r="P131" s="33" t="str">
        <f aca="false">IF(L131=1,COUNTIF($L$6:L131,1),"")</f>
        <v/>
      </c>
    </row>
    <row r="132" customFormat="false" ht="15" hidden="false" customHeight="false" outlineLevel="0" collapsed="false">
      <c r="A132" s="20"/>
      <c r="B132" s="29"/>
      <c r="C132" s="21"/>
      <c r="D132" s="6"/>
      <c r="E132" s="30"/>
      <c r="F132" s="8" t="str">
        <f aca="false">IF(E132="","",IFERROR(INDEX(會計科目表!$B$5:$B$104,MATCH(E132,會計科目表!$A$5:$A$104,0)),"科目不存在"))</f>
        <v/>
      </c>
      <c r="G132" s="22"/>
      <c r="H132" s="22"/>
      <c r="I132" s="6"/>
      <c r="J132" s="32" t="str">
        <f aca="false">IF(I132="","",HYPERLINK(IF(LEFT(I132,4)="http",I132,設定!$B$7&amp;I132),"開啟"))</f>
        <v/>
      </c>
      <c r="K132" s="23" t="str">
        <f aca="false">IF(A132="","",IF(B132="","缺日期",IF(E132="","缺科目",IF(F132="科目不存在","科目不存在",IF(ROUND(SUMIF($A$6:$A$505,A132,$G$6:$G$505)-SUMIF($A$6:$A$505,A132,$H$6:$H$505),2)=0,"✔","借貸不平")))))</f>
        <v/>
      </c>
      <c r="L132" s="33" t="str">
        <f aca="false">IF(A132="","",COUNTIF($A$6:A132,A132))</f>
        <v/>
      </c>
      <c r="M132" s="33" t="str">
        <f aca="false">IF(A132="","",A132&amp;"|"&amp;L132)</f>
        <v/>
      </c>
      <c r="N132" s="33" t="str">
        <f aca="false">IF(E132="","",COUNTIF($E$6:E132,E132))</f>
        <v/>
      </c>
      <c r="O132" s="33" t="str">
        <f aca="false">IF(E132="","",E132&amp;"|"&amp;N132)</f>
        <v/>
      </c>
      <c r="P132" s="33" t="str">
        <f aca="false">IF(L132=1,COUNTIF($L$6:L132,1),"")</f>
        <v/>
      </c>
    </row>
    <row r="133" customFormat="false" ht="15" hidden="false" customHeight="false" outlineLevel="0" collapsed="false">
      <c r="A133" s="20"/>
      <c r="B133" s="29"/>
      <c r="C133" s="21"/>
      <c r="D133" s="6"/>
      <c r="E133" s="30"/>
      <c r="F133" s="8" t="str">
        <f aca="false">IF(E133="","",IFERROR(INDEX(會計科目表!$B$5:$B$104,MATCH(E133,會計科目表!$A$5:$A$104,0)),"科目不存在"))</f>
        <v/>
      </c>
      <c r="G133" s="22"/>
      <c r="H133" s="22"/>
      <c r="I133" s="6"/>
      <c r="J133" s="32" t="str">
        <f aca="false">IF(I133="","",HYPERLINK(IF(LEFT(I133,4)="http",I133,設定!$B$7&amp;I133),"開啟"))</f>
        <v/>
      </c>
      <c r="K133" s="23" t="str">
        <f aca="false">IF(A133="","",IF(B133="","缺日期",IF(E133="","缺科目",IF(F133="科目不存在","科目不存在",IF(ROUND(SUMIF($A$6:$A$505,A133,$G$6:$G$505)-SUMIF($A$6:$A$505,A133,$H$6:$H$505),2)=0,"✔","借貸不平")))))</f>
        <v/>
      </c>
      <c r="L133" s="33" t="str">
        <f aca="false">IF(A133="","",COUNTIF($A$6:A133,A133))</f>
        <v/>
      </c>
      <c r="M133" s="33" t="str">
        <f aca="false">IF(A133="","",A133&amp;"|"&amp;L133)</f>
        <v/>
      </c>
      <c r="N133" s="33" t="str">
        <f aca="false">IF(E133="","",COUNTIF($E$6:E133,E133))</f>
        <v/>
      </c>
      <c r="O133" s="33" t="str">
        <f aca="false">IF(E133="","",E133&amp;"|"&amp;N133)</f>
        <v/>
      </c>
      <c r="P133" s="33" t="str">
        <f aca="false">IF(L133=1,COUNTIF($L$6:L133,1),"")</f>
        <v/>
      </c>
    </row>
    <row r="134" customFormat="false" ht="15" hidden="false" customHeight="false" outlineLevel="0" collapsed="false">
      <c r="A134" s="20"/>
      <c r="B134" s="29"/>
      <c r="C134" s="21"/>
      <c r="D134" s="6"/>
      <c r="E134" s="30"/>
      <c r="F134" s="8" t="str">
        <f aca="false">IF(E134="","",IFERROR(INDEX(會計科目表!$B$5:$B$104,MATCH(E134,會計科目表!$A$5:$A$104,0)),"科目不存在"))</f>
        <v/>
      </c>
      <c r="G134" s="22"/>
      <c r="H134" s="22"/>
      <c r="I134" s="6"/>
      <c r="J134" s="32" t="str">
        <f aca="false">IF(I134="","",HYPERLINK(IF(LEFT(I134,4)="http",I134,設定!$B$7&amp;I134),"開啟"))</f>
        <v/>
      </c>
      <c r="K134" s="23" t="str">
        <f aca="false">IF(A134="","",IF(B134="","缺日期",IF(E134="","缺科目",IF(F134="科目不存在","科目不存在",IF(ROUND(SUMIF($A$6:$A$505,A134,$G$6:$G$505)-SUMIF($A$6:$A$505,A134,$H$6:$H$505),2)=0,"✔","借貸不平")))))</f>
        <v/>
      </c>
      <c r="L134" s="33" t="str">
        <f aca="false">IF(A134="","",COUNTIF($A$6:A134,A134))</f>
        <v/>
      </c>
      <c r="M134" s="33" t="str">
        <f aca="false">IF(A134="","",A134&amp;"|"&amp;L134)</f>
        <v/>
      </c>
      <c r="N134" s="33" t="str">
        <f aca="false">IF(E134="","",COUNTIF($E$6:E134,E134))</f>
        <v/>
      </c>
      <c r="O134" s="33" t="str">
        <f aca="false">IF(E134="","",E134&amp;"|"&amp;N134)</f>
        <v/>
      </c>
      <c r="P134" s="33" t="str">
        <f aca="false">IF(L134=1,COUNTIF($L$6:L134,1),"")</f>
        <v/>
      </c>
    </row>
    <row r="135" customFormat="false" ht="15" hidden="false" customHeight="false" outlineLevel="0" collapsed="false">
      <c r="A135" s="20"/>
      <c r="B135" s="29"/>
      <c r="C135" s="21"/>
      <c r="D135" s="6"/>
      <c r="E135" s="30"/>
      <c r="F135" s="8" t="str">
        <f aca="false">IF(E135="","",IFERROR(INDEX(會計科目表!$B$5:$B$104,MATCH(E135,會計科目表!$A$5:$A$104,0)),"科目不存在"))</f>
        <v/>
      </c>
      <c r="G135" s="22"/>
      <c r="H135" s="22"/>
      <c r="I135" s="6"/>
      <c r="J135" s="32" t="str">
        <f aca="false">IF(I135="","",HYPERLINK(IF(LEFT(I135,4)="http",I135,設定!$B$7&amp;I135),"開啟"))</f>
        <v/>
      </c>
      <c r="K135" s="23" t="str">
        <f aca="false">IF(A135="","",IF(B135="","缺日期",IF(E135="","缺科目",IF(F135="科目不存在","科目不存在",IF(ROUND(SUMIF($A$6:$A$505,A135,$G$6:$G$505)-SUMIF($A$6:$A$505,A135,$H$6:$H$505),2)=0,"✔","借貸不平")))))</f>
        <v/>
      </c>
      <c r="L135" s="33" t="str">
        <f aca="false">IF(A135="","",COUNTIF($A$6:A135,A135))</f>
        <v/>
      </c>
      <c r="M135" s="33" t="str">
        <f aca="false">IF(A135="","",A135&amp;"|"&amp;L135)</f>
        <v/>
      </c>
      <c r="N135" s="33" t="str">
        <f aca="false">IF(E135="","",COUNTIF($E$6:E135,E135))</f>
        <v/>
      </c>
      <c r="O135" s="33" t="str">
        <f aca="false">IF(E135="","",E135&amp;"|"&amp;N135)</f>
        <v/>
      </c>
      <c r="P135" s="33" t="str">
        <f aca="false">IF(L135=1,COUNTIF($L$6:L135,1),"")</f>
        <v/>
      </c>
    </row>
    <row r="136" customFormat="false" ht="15" hidden="false" customHeight="false" outlineLevel="0" collapsed="false">
      <c r="A136" s="20"/>
      <c r="B136" s="29"/>
      <c r="C136" s="21"/>
      <c r="D136" s="6"/>
      <c r="E136" s="30"/>
      <c r="F136" s="8" t="str">
        <f aca="false">IF(E136="","",IFERROR(INDEX(會計科目表!$B$5:$B$104,MATCH(E136,會計科目表!$A$5:$A$104,0)),"科目不存在"))</f>
        <v/>
      </c>
      <c r="G136" s="22"/>
      <c r="H136" s="22"/>
      <c r="I136" s="6"/>
      <c r="J136" s="32" t="str">
        <f aca="false">IF(I136="","",HYPERLINK(IF(LEFT(I136,4)="http",I136,設定!$B$7&amp;I136),"開啟"))</f>
        <v/>
      </c>
      <c r="K136" s="23" t="str">
        <f aca="false">IF(A136="","",IF(B136="","缺日期",IF(E136="","缺科目",IF(F136="科目不存在","科目不存在",IF(ROUND(SUMIF($A$6:$A$505,A136,$G$6:$G$505)-SUMIF($A$6:$A$505,A136,$H$6:$H$505),2)=0,"✔","借貸不平")))))</f>
        <v/>
      </c>
      <c r="L136" s="33" t="str">
        <f aca="false">IF(A136="","",COUNTIF($A$6:A136,A136))</f>
        <v/>
      </c>
      <c r="M136" s="33" t="str">
        <f aca="false">IF(A136="","",A136&amp;"|"&amp;L136)</f>
        <v/>
      </c>
      <c r="N136" s="33" t="str">
        <f aca="false">IF(E136="","",COUNTIF($E$6:E136,E136))</f>
        <v/>
      </c>
      <c r="O136" s="33" t="str">
        <f aca="false">IF(E136="","",E136&amp;"|"&amp;N136)</f>
        <v/>
      </c>
      <c r="P136" s="33" t="str">
        <f aca="false">IF(L136=1,COUNTIF($L$6:L136,1),"")</f>
        <v/>
      </c>
    </row>
    <row r="137" customFormat="false" ht="15" hidden="false" customHeight="false" outlineLevel="0" collapsed="false">
      <c r="A137" s="20"/>
      <c r="B137" s="29"/>
      <c r="C137" s="21"/>
      <c r="D137" s="6"/>
      <c r="E137" s="30"/>
      <c r="F137" s="8" t="str">
        <f aca="false">IF(E137="","",IFERROR(INDEX(會計科目表!$B$5:$B$104,MATCH(E137,會計科目表!$A$5:$A$104,0)),"科目不存在"))</f>
        <v/>
      </c>
      <c r="G137" s="22"/>
      <c r="H137" s="22"/>
      <c r="I137" s="6"/>
      <c r="J137" s="32" t="str">
        <f aca="false">IF(I137="","",HYPERLINK(IF(LEFT(I137,4)="http",I137,設定!$B$7&amp;I137),"開啟"))</f>
        <v/>
      </c>
      <c r="K137" s="23" t="str">
        <f aca="false">IF(A137="","",IF(B137="","缺日期",IF(E137="","缺科目",IF(F137="科目不存在","科目不存在",IF(ROUND(SUMIF($A$6:$A$505,A137,$G$6:$G$505)-SUMIF($A$6:$A$505,A137,$H$6:$H$505),2)=0,"✔","借貸不平")))))</f>
        <v/>
      </c>
      <c r="L137" s="33" t="str">
        <f aca="false">IF(A137="","",COUNTIF($A$6:A137,A137))</f>
        <v/>
      </c>
      <c r="M137" s="33" t="str">
        <f aca="false">IF(A137="","",A137&amp;"|"&amp;L137)</f>
        <v/>
      </c>
      <c r="N137" s="33" t="str">
        <f aca="false">IF(E137="","",COUNTIF($E$6:E137,E137))</f>
        <v/>
      </c>
      <c r="O137" s="33" t="str">
        <f aca="false">IF(E137="","",E137&amp;"|"&amp;N137)</f>
        <v/>
      </c>
      <c r="P137" s="33" t="str">
        <f aca="false">IF(L137=1,COUNTIF($L$6:L137,1),"")</f>
        <v/>
      </c>
    </row>
    <row r="138" customFormat="false" ht="15" hidden="false" customHeight="false" outlineLevel="0" collapsed="false">
      <c r="A138" s="20"/>
      <c r="B138" s="29"/>
      <c r="C138" s="21"/>
      <c r="D138" s="6"/>
      <c r="E138" s="30"/>
      <c r="F138" s="8" t="str">
        <f aca="false">IF(E138="","",IFERROR(INDEX(會計科目表!$B$5:$B$104,MATCH(E138,會計科目表!$A$5:$A$104,0)),"科目不存在"))</f>
        <v/>
      </c>
      <c r="G138" s="22"/>
      <c r="H138" s="22"/>
      <c r="I138" s="6"/>
      <c r="J138" s="32" t="str">
        <f aca="false">IF(I138="","",HYPERLINK(IF(LEFT(I138,4)="http",I138,設定!$B$7&amp;I138),"開啟"))</f>
        <v/>
      </c>
      <c r="K138" s="23" t="str">
        <f aca="false">IF(A138="","",IF(B138="","缺日期",IF(E138="","缺科目",IF(F138="科目不存在","科目不存在",IF(ROUND(SUMIF($A$6:$A$505,A138,$G$6:$G$505)-SUMIF($A$6:$A$505,A138,$H$6:$H$505),2)=0,"✔","借貸不平")))))</f>
        <v/>
      </c>
      <c r="L138" s="33" t="str">
        <f aca="false">IF(A138="","",COUNTIF($A$6:A138,A138))</f>
        <v/>
      </c>
      <c r="M138" s="33" t="str">
        <f aca="false">IF(A138="","",A138&amp;"|"&amp;L138)</f>
        <v/>
      </c>
      <c r="N138" s="33" t="str">
        <f aca="false">IF(E138="","",COUNTIF($E$6:E138,E138))</f>
        <v/>
      </c>
      <c r="O138" s="33" t="str">
        <f aca="false">IF(E138="","",E138&amp;"|"&amp;N138)</f>
        <v/>
      </c>
      <c r="P138" s="33" t="str">
        <f aca="false">IF(L138=1,COUNTIF($L$6:L138,1),"")</f>
        <v/>
      </c>
    </row>
    <row r="139" customFormat="false" ht="15" hidden="false" customHeight="false" outlineLevel="0" collapsed="false">
      <c r="A139" s="20"/>
      <c r="B139" s="29"/>
      <c r="C139" s="21"/>
      <c r="D139" s="6"/>
      <c r="E139" s="30"/>
      <c r="F139" s="8" t="str">
        <f aca="false">IF(E139="","",IFERROR(INDEX(會計科目表!$B$5:$B$104,MATCH(E139,會計科目表!$A$5:$A$104,0)),"科目不存在"))</f>
        <v/>
      </c>
      <c r="G139" s="22"/>
      <c r="H139" s="22"/>
      <c r="I139" s="6"/>
      <c r="J139" s="32" t="str">
        <f aca="false">IF(I139="","",HYPERLINK(IF(LEFT(I139,4)="http",I139,設定!$B$7&amp;I139),"開啟"))</f>
        <v/>
      </c>
      <c r="K139" s="23" t="str">
        <f aca="false">IF(A139="","",IF(B139="","缺日期",IF(E139="","缺科目",IF(F139="科目不存在","科目不存在",IF(ROUND(SUMIF($A$6:$A$505,A139,$G$6:$G$505)-SUMIF($A$6:$A$505,A139,$H$6:$H$505),2)=0,"✔","借貸不平")))))</f>
        <v/>
      </c>
      <c r="L139" s="33" t="str">
        <f aca="false">IF(A139="","",COUNTIF($A$6:A139,A139))</f>
        <v/>
      </c>
      <c r="M139" s="33" t="str">
        <f aca="false">IF(A139="","",A139&amp;"|"&amp;L139)</f>
        <v/>
      </c>
      <c r="N139" s="33" t="str">
        <f aca="false">IF(E139="","",COUNTIF($E$6:E139,E139))</f>
        <v/>
      </c>
      <c r="O139" s="33" t="str">
        <f aca="false">IF(E139="","",E139&amp;"|"&amp;N139)</f>
        <v/>
      </c>
      <c r="P139" s="33" t="str">
        <f aca="false">IF(L139=1,COUNTIF($L$6:L139,1),"")</f>
        <v/>
      </c>
    </row>
    <row r="140" customFormat="false" ht="15" hidden="false" customHeight="false" outlineLevel="0" collapsed="false">
      <c r="A140" s="20"/>
      <c r="B140" s="29"/>
      <c r="C140" s="21"/>
      <c r="D140" s="6"/>
      <c r="E140" s="30"/>
      <c r="F140" s="8" t="str">
        <f aca="false">IF(E140="","",IFERROR(INDEX(會計科目表!$B$5:$B$104,MATCH(E140,會計科目表!$A$5:$A$104,0)),"科目不存在"))</f>
        <v/>
      </c>
      <c r="G140" s="22"/>
      <c r="H140" s="22"/>
      <c r="I140" s="6"/>
      <c r="J140" s="32" t="str">
        <f aca="false">IF(I140="","",HYPERLINK(IF(LEFT(I140,4)="http",I140,設定!$B$7&amp;I140),"開啟"))</f>
        <v/>
      </c>
      <c r="K140" s="23" t="str">
        <f aca="false">IF(A140="","",IF(B140="","缺日期",IF(E140="","缺科目",IF(F140="科目不存在","科目不存在",IF(ROUND(SUMIF($A$6:$A$505,A140,$G$6:$G$505)-SUMIF($A$6:$A$505,A140,$H$6:$H$505),2)=0,"✔","借貸不平")))))</f>
        <v/>
      </c>
      <c r="L140" s="33" t="str">
        <f aca="false">IF(A140="","",COUNTIF($A$6:A140,A140))</f>
        <v/>
      </c>
      <c r="M140" s="33" t="str">
        <f aca="false">IF(A140="","",A140&amp;"|"&amp;L140)</f>
        <v/>
      </c>
      <c r="N140" s="33" t="str">
        <f aca="false">IF(E140="","",COUNTIF($E$6:E140,E140))</f>
        <v/>
      </c>
      <c r="O140" s="33" t="str">
        <f aca="false">IF(E140="","",E140&amp;"|"&amp;N140)</f>
        <v/>
      </c>
      <c r="P140" s="33" t="str">
        <f aca="false">IF(L140=1,COUNTIF($L$6:L140,1),"")</f>
        <v/>
      </c>
    </row>
    <row r="141" customFormat="false" ht="15" hidden="false" customHeight="false" outlineLevel="0" collapsed="false">
      <c r="A141" s="20"/>
      <c r="B141" s="29"/>
      <c r="C141" s="21"/>
      <c r="D141" s="6"/>
      <c r="E141" s="30"/>
      <c r="F141" s="8" t="str">
        <f aca="false">IF(E141="","",IFERROR(INDEX(會計科目表!$B$5:$B$104,MATCH(E141,會計科目表!$A$5:$A$104,0)),"科目不存在"))</f>
        <v/>
      </c>
      <c r="G141" s="22"/>
      <c r="H141" s="22"/>
      <c r="I141" s="6"/>
      <c r="J141" s="32" t="str">
        <f aca="false">IF(I141="","",HYPERLINK(IF(LEFT(I141,4)="http",I141,設定!$B$7&amp;I141),"開啟"))</f>
        <v/>
      </c>
      <c r="K141" s="23" t="str">
        <f aca="false">IF(A141="","",IF(B141="","缺日期",IF(E141="","缺科目",IF(F141="科目不存在","科目不存在",IF(ROUND(SUMIF($A$6:$A$505,A141,$G$6:$G$505)-SUMIF($A$6:$A$505,A141,$H$6:$H$505),2)=0,"✔","借貸不平")))))</f>
        <v/>
      </c>
      <c r="L141" s="33" t="str">
        <f aca="false">IF(A141="","",COUNTIF($A$6:A141,A141))</f>
        <v/>
      </c>
      <c r="M141" s="33" t="str">
        <f aca="false">IF(A141="","",A141&amp;"|"&amp;L141)</f>
        <v/>
      </c>
      <c r="N141" s="33" t="str">
        <f aca="false">IF(E141="","",COUNTIF($E$6:E141,E141))</f>
        <v/>
      </c>
      <c r="O141" s="33" t="str">
        <f aca="false">IF(E141="","",E141&amp;"|"&amp;N141)</f>
        <v/>
      </c>
      <c r="P141" s="33" t="str">
        <f aca="false">IF(L141=1,COUNTIF($L$6:L141,1),"")</f>
        <v/>
      </c>
    </row>
    <row r="142" customFormat="false" ht="15" hidden="false" customHeight="false" outlineLevel="0" collapsed="false">
      <c r="A142" s="20"/>
      <c r="B142" s="29"/>
      <c r="C142" s="21"/>
      <c r="D142" s="6"/>
      <c r="E142" s="30"/>
      <c r="F142" s="8" t="str">
        <f aca="false">IF(E142="","",IFERROR(INDEX(會計科目表!$B$5:$B$104,MATCH(E142,會計科目表!$A$5:$A$104,0)),"科目不存在"))</f>
        <v/>
      </c>
      <c r="G142" s="22"/>
      <c r="H142" s="22"/>
      <c r="I142" s="6"/>
      <c r="J142" s="32" t="str">
        <f aca="false">IF(I142="","",HYPERLINK(IF(LEFT(I142,4)="http",I142,設定!$B$7&amp;I142),"開啟"))</f>
        <v/>
      </c>
      <c r="K142" s="23" t="str">
        <f aca="false">IF(A142="","",IF(B142="","缺日期",IF(E142="","缺科目",IF(F142="科目不存在","科目不存在",IF(ROUND(SUMIF($A$6:$A$505,A142,$G$6:$G$505)-SUMIF($A$6:$A$505,A142,$H$6:$H$505),2)=0,"✔","借貸不平")))))</f>
        <v/>
      </c>
      <c r="L142" s="33" t="str">
        <f aca="false">IF(A142="","",COUNTIF($A$6:A142,A142))</f>
        <v/>
      </c>
      <c r="M142" s="33" t="str">
        <f aca="false">IF(A142="","",A142&amp;"|"&amp;L142)</f>
        <v/>
      </c>
      <c r="N142" s="33" t="str">
        <f aca="false">IF(E142="","",COUNTIF($E$6:E142,E142))</f>
        <v/>
      </c>
      <c r="O142" s="33" t="str">
        <f aca="false">IF(E142="","",E142&amp;"|"&amp;N142)</f>
        <v/>
      </c>
      <c r="P142" s="33" t="str">
        <f aca="false">IF(L142=1,COUNTIF($L$6:L142,1),"")</f>
        <v/>
      </c>
    </row>
    <row r="143" customFormat="false" ht="15" hidden="false" customHeight="false" outlineLevel="0" collapsed="false">
      <c r="A143" s="20"/>
      <c r="B143" s="29"/>
      <c r="C143" s="21"/>
      <c r="D143" s="6"/>
      <c r="E143" s="30"/>
      <c r="F143" s="8" t="str">
        <f aca="false">IF(E143="","",IFERROR(INDEX(會計科目表!$B$5:$B$104,MATCH(E143,會計科目表!$A$5:$A$104,0)),"科目不存在"))</f>
        <v/>
      </c>
      <c r="G143" s="22"/>
      <c r="H143" s="22"/>
      <c r="I143" s="6"/>
      <c r="J143" s="32" t="str">
        <f aca="false">IF(I143="","",HYPERLINK(IF(LEFT(I143,4)="http",I143,設定!$B$7&amp;I143),"開啟"))</f>
        <v/>
      </c>
      <c r="K143" s="23" t="str">
        <f aca="false">IF(A143="","",IF(B143="","缺日期",IF(E143="","缺科目",IF(F143="科目不存在","科目不存在",IF(ROUND(SUMIF($A$6:$A$505,A143,$G$6:$G$505)-SUMIF($A$6:$A$505,A143,$H$6:$H$505),2)=0,"✔","借貸不平")))))</f>
        <v/>
      </c>
      <c r="L143" s="33" t="str">
        <f aca="false">IF(A143="","",COUNTIF($A$6:A143,A143))</f>
        <v/>
      </c>
      <c r="M143" s="33" t="str">
        <f aca="false">IF(A143="","",A143&amp;"|"&amp;L143)</f>
        <v/>
      </c>
      <c r="N143" s="33" t="str">
        <f aca="false">IF(E143="","",COUNTIF($E$6:E143,E143))</f>
        <v/>
      </c>
      <c r="O143" s="33" t="str">
        <f aca="false">IF(E143="","",E143&amp;"|"&amp;N143)</f>
        <v/>
      </c>
      <c r="P143" s="33" t="str">
        <f aca="false">IF(L143=1,COUNTIF($L$6:L143,1),"")</f>
        <v/>
      </c>
    </row>
    <row r="144" customFormat="false" ht="15" hidden="false" customHeight="false" outlineLevel="0" collapsed="false">
      <c r="A144" s="20"/>
      <c r="B144" s="29"/>
      <c r="C144" s="21"/>
      <c r="D144" s="6"/>
      <c r="E144" s="30"/>
      <c r="F144" s="8" t="str">
        <f aca="false">IF(E144="","",IFERROR(INDEX(會計科目表!$B$5:$B$104,MATCH(E144,會計科目表!$A$5:$A$104,0)),"科目不存在"))</f>
        <v/>
      </c>
      <c r="G144" s="22"/>
      <c r="H144" s="22"/>
      <c r="I144" s="6"/>
      <c r="J144" s="32" t="str">
        <f aca="false">IF(I144="","",HYPERLINK(IF(LEFT(I144,4)="http",I144,設定!$B$7&amp;I144),"開啟"))</f>
        <v/>
      </c>
      <c r="K144" s="23" t="str">
        <f aca="false">IF(A144="","",IF(B144="","缺日期",IF(E144="","缺科目",IF(F144="科目不存在","科目不存在",IF(ROUND(SUMIF($A$6:$A$505,A144,$G$6:$G$505)-SUMIF($A$6:$A$505,A144,$H$6:$H$505),2)=0,"✔","借貸不平")))))</f>
        <v/>
      </c>
      <c r="L144" s="33" t="str">
        <f aca="false">IF(A144="","",COUNTIF($A$6:A144,A144))</f>
        <v/>
      </c>
      <c r="M144" s="33" t="str">
        <f aca="false">IF(A144="","",A144&amp;"|"&amp;L144)</f>
        <v/>
      </c>
      <c r="N144" s="33" t="str">
        <f aca="false">IF(E144="","",COUNTIF($E$6:E144,E144))</f>
        <v/>
      </c>
      <c r="O144" s="33" t="str">
        <f aca="false">IF(E144="","",E144&amp;"|"&amp;N144)</f>
        <v/>
      </c>
      <c r="P144" s="33" t="str">
        <f aca="false">IF(L144=1,COUNTIF($L$6:L144,1),"")</f>
        <v/>
      </c>
    </row>
    <row r="145" customFormat="false" ht="15" hidden="false" customHeight="false" outlineLevel="0" collapsed="false">
      <c r="A145" s="20"/>
      <c r="B145" s="29"/>
      <c r="C145" s="21"/>
      <c r="D145" s="6"/>
      <c r="E145" s="30"/>
      <c r="F145" s="8" t="str">
        <f aca="false">IF(E145="","",IFERROR(INDEX(會計科目表!$B$5:$B$104,MATCH(E145,會計科目表!$A$5:$A$104,0)),"科目不存在"))</f>
        <v/>
      </c>
      <c r="G145" s="22"/>
      <c r="H145" s="22"/>
      <c r="I145" s="6"/>
      <c r="J145" s="32" t="str">
        <f aca="false">IF(I145="","",HYPERLINK(IF(LEFT(I145,4)="http",I145,設定!$B$7&amp;I145),"開啟"))</f>
        <v/>
      </c>
      <c r="K145" s="23" t="str">
        <f aca="false">IF(A145="","",IF(B145="","缺日期",IF(E145="","缺科目",IF(F145="科目不存在","科目不存在",IF(ROUND(SUMIF($A$6:$A$505,A145,$G$6:$G$505)-SUMIF($A$6:$A$505,A145,$H$6:$H$505),2)=0,"✔","借貸不平")))))</f>
        <v/>
      </c>
      <c r="L145" s="33" t="str">
        <f aca="false">IF(A145="","",COUNTIF($A$6:A145,A145))</f>
        <v/>
      </c>
      <c r="M145" s="33" t="str">
        <f aca="false">IF(A145="","",A145&amp;"|"&amp;L145)</f>
        <v/>
      </c>
      <c r="N145" s="33" t="str">
        <f aca="false">IF(E145="","",COUNTIF($E$6:E145,E145))</f>
        <v/>
      </c>
      <c r="O145" s="33" t="str">
        <f aca="false">IF(E145="","",E145&amp;"|"&amp;N145)</f>
        <v/>
      </c>
      <c r="P145" s="33" t="str">
        <f aca="false">IF(L145=1,COUNTIF($L$6:L145,1),"")</f>
        <v/>
      </c>
    </row>
    <row r="146" customFormat="false" ht="15" hidden="false" customHeight="false" outlineLevel="0" collapsed="false">
      <c r="A146" s="20"/>
      <c r="B146" s="29"/>
      <c r="C146" s="21"/>
      <c r="D146" s="6"/>
      <c r="E146" s="30"/>
      <c r="F146" s="8" t="str">
        <f aca="false">IF(E146="","",IFERROR(INDEX(會計科目表!$B$5:$B$104,MATCH(E146,會計科目表!$A$5:$A$104,0)),"科目不存在"))</f>
        <v/>
      </c>
      <c r="G146" s="22"/>
      <c r="H146" s="22"/>
      <c r="I146" s="6"/>
      <c r="J146" s="32" t="str">
        <f aca="false">IF(I146="","",HYPERLINK(IF(LEFT(I146,4)="http",I146,設定!$B$7&amp;I146),"開啟"))</f>
        <v/>
      </c>
      <c r="K146" s="23" t="str">
        <f aca="false">IF(A146="","",IF(B146="","缺日期",IF(E146="","缺科目",IF(F146="科目不存在","科目不存在",IF(ROUND(SUMIF($A$6:$A$505,A146,$G$6:$G$505)-SUMIF($A$6:$A$505,A146,$H$6:$H$505),2)=0,"✔","借貸不平")))))</f>
        <v/>
      </c>
      <c r="L146" s="33" t="str">
        <f aca="false">IF(A146="","",COUNTIF($A$6:A146,A146))</f>
        <v/>
      </c>
      <c r="M146" s="33" t="str">
        <f aca="false">IF(A146="","",A146&amp;"|"&amp;L146)</f>
        <v/>
      </c>
      <c r="N146" s="33" t="str">
        <f aca="false">IF(E146="","",COUNTIF($E$6:E146,E146))</f>
        <v/>
      </c>
      <c r="O146" s="33" t="str">
        <f aca="false">IF(E146="","",E146&amp;"|"&amp;N146)</f>
        <v/>
      </c>
      <c r="P146" s="33" t="str">
        <f aca="false">IF(L146=1,COUNTIF($L$6:L146,1),"")</f>
        <v/>
      </c>
    </row>
    <row r="147" customFormat="false" ht="15" hidden="false" customHeight="false" outlineLevel="0" collapsed="false">
      <c r="A147" s="20"/>
      <c r="B147" s="29"/>
      <c r="C147" s="21"/>
      <c r="D147" s="6"/>
      <c r="E147" s="30"/>
      <c r="F147" s="8" t="str">
        <f aca="false">IF(E147="","",IFERROR(INDEX(會計科目表!$B$5:$B$104,MATCH(E147,會計科目表!$A$5:$A$104,0)),"科目不存在"))</f>
        <v/>
      </c>
      <c r="G147" s="22"/>
      <c r="H147" s="22"/>
      <c r="I147" s="6"/>
      <c r="J147" s="32" t="str">
        <f aca="false">IF(I147="","",HYPERLINK(IF(LEFT(I147,4)="http",I147,設定!$B$7&amp;I147),"開啟"))</f>
        <v/>
      </c>
      <c r="K147" s="23" t="str">
        <f aca="false">IF(A147="","",IF(B147="","缺日期",IF(E147="","缺科目",IF(F147="科目不存在","科目不存在",IF(ROUND(SUMIF($A$6:$A$505,A147,$G$6:$G$505)-SUMIF($A$6:$A$505,A147,$H$6:$H$505),2)=0,"✔","借貸不平")))))</f>
        <v/>
      </c>
      <c r="L147" s="33" t="str">
        <f aca="false">IF(A147="","",COUNTIF($A$6:A147,A147))</f>
        <v/>
      </c>
      <c r="M147" s="33" t="str">
        <f aca="false">IF(A147="","",A147&amp;"|"&amp;L147)</f>
        <v/>
      </c>
      <c r="N147" s="33" t="str">
        <f aca="false">IF(E147="","",COUNTIF($E$6:E147,E147))</f>
        <v/>
      </c>
      <c r="O147" s="33" t="str">
        <f aca="false">IF(E147="","",E147&amp;"|"&amp;N147)</f>
        <v/>
      </c>
      <c r="P147" s="33" t="str">
        <f aca="false">IF(L147=1,COUNTIF($L$6:L147,1),"")</f>
        <v/>
      </c>
    </row>
    <row r="148" customFormat="false" ht="15" hidden="false" customHeight="false" outlineLevel="0" collapsed="false">
      <c r="A148" s="20"/>
      <c r="B148" s="29"/>
      <c r="C148" s="21"/>
      <c r="D148" s="6"/>
      <c r="E148" s="30"/>
      <c r="F148" s="8" t="str">
        <f aca="false">IF(E148="","",IFERROR(INDEX(會計科目表!$B$5:$B$104,MATCH(E148,會計科目表!$A$5:$A$104,0)),"科目不存在"))</f>
        <v/>
      </c>
      <c r="G148" s="22"/>
      <c r="H148" s="22"/>
      <c r="I148" s="6"/>
      <c r="J148" s="32" t="str">
        <f aca="false">IF(I148="","",HYPERLINK(IF(LEFT(I148,4)="http",I148,設定!$B$7&amp;I148),"開啟"))</f>
        <v/>
      </c>
      <c r="K148" s="23" t="str">
        <f aca="false">IF(A148="","",IF(B148="","缺日期",IF(E148="","缺科目",IF(F148="科目不存在","科目不存在",IF(ROUND(SUMIF($A$6:$A$505,A148,$G$6:$G$505)-SUMIF($A$6:$A$505,A148,$H$6:$H$505),2)=0,"✔","借貸不平")))))</f>
        <v/>
      </c>
      <c r="L148" s="33" t="str">
        <f aca="false">IF(A148="","",COUNTIF($A$6:A148,A148))</f>
        <v/>
      </c>
      <c r="M148" s="33" t="str">
        <f aca="false">IF(A148="","",A148&amp;"|"&amp;L148)</f>
        <v/>
      </c>
      <c r="N148" s="33" t="str">
        <f aca="false">IF(E148="","",COUNTIF($E$6:E148,E148))</f>
        <v/>
      </c>
      <c r="O148" s="33" t="str">
        <f aca="false">IF(E148="","",E148&amp;"|"&amp;N148)</f>
        <v/>
      </c>
      <c r="P148" s="33" t="str">
        <f aca="false">IF(L148=1,COUNTIF($L$6:L148,1),"")</f>
        <v/>
      </c>
    </row>
    <row r="149" customFormat="false" ht="15" hidden="false" customHeight="false" outlineLevel="0" collapsed="false">
      <c r="A149" s="20"/>
      <c r="B149" s="29"/>
      <c r="C149" s="21"/>
      <c r="D149" s="6"/>
      <c r="E149" s="30"/>
      <c r="F149" s="8" t="str">
        <f aca="false">IF(E149="","",IFERROR(INDEX(會計科目表!$B$5:$B$104,MATCH(E149,會計科目表!$A$5:$A$104,0)),"科目不存在"))</f>
        <v/>
      </c>
      <c r="G149" s="22"/>
      <c r="H149" s="22"/>
      <c r="I149" s="6"/>
      <c r="J149" s="32" t="str">
        <f aca="false">IF(I149="","",HYPERLINK(IF(LEFT(I149,4)="http",I149,設定!$B$7&amp;I149),"開啟"))</f>
        <v/>
      </c>
      <c r="K149" s="23" t="str">
        <f aca="false">IF(A149="","",IF(B149="","缺日期",IF(E149="","缺科目",IF(F149="科目不存在","科目不存在",IF(ROUND(SUMIF($A$6:$A$505,A149,$G$6:$G$505)-SUMIF($A$6:$A$505,A149,$H$6:$H$505),2)=0,"✔","借貸不平")))))</f>
        <v/>
      </c>
      <c r="L149" s="33" t="str">
        <f aca="false">IF(A149="","",COUNTIF($A$6:A149,A149))</f>
        <v/>
      </c>
      <c r="M149" s="33" t="str">
        <f aca="false">IF(A149="","",A149&amp;"|"&amp;L149)</f>
        <v/>
      </c>
      <c r="N149" s="33" t="str">
        <f aca="false">IF(E149="","",COUNTIF($E$6:E149,E149))</f>
        <v/>
      </c>
      <c r="O149" s="33" t="str">
        <f aca="false">IF(E149="","",E149&amp;"|"&amp;N149)</f>
        <v/>
      </c>
      <c r="P149" s="33" t="str">
        <f aca="false">IF(L149=1,COUNTIF($L$6:L149,1),"")</f>
        <v/>
      </c>
    </row>
    <row r="150" customFormat="false" ht="15" hidden="false" customHeight="false" outlineLevel="0" collapsed="false">
      <c r="A150" s="20"/>
      <c r="B150" s="29"/>
      <c r="C150" s="21"/>
      <c r="D150" s="6"/>
      <c r="E150" s="30"/>
      <c r="F150" s="8" t="str">
        <f aca="false">IF(E150="","",IFERROR(INDEX(會計科目表!$B$5:$B$104,MATCH(E150,會計科目表!$A$5:$A$104,0)),"科目不存在"))</f>
        <v/>
      </c>
      <c r="G150" s="22"/>
      <c r="H150" s="22"/>
      <c r="I150" s="6"/>
      <c r="J150" s="32" t="str">
        <f aca="false">IF(I150="","",HYPERLINK(IF(LEFT(I150,4)="http",I150,設定!$B$7&amp;I150),"開啟"))</f>
        <v/>
      </c>
      <c r="K150" s="23" t="str">
        <f aca="false">IF(A150="","",IF(B150="","缺日期",IF(E150="","缺科目",IF(F150="科目不存在","科目不存在",IF(ROUND(SUMIF($A$6:$A$505,A150,$G$6:$G$505)-SUMIF($A$6:$A$505,A150,$H$6:$H$505),2)=0,"✔","借貸不平")))))</f>
        <v/>
      </c>
      <c r="L150" s="33" t="str">
        <f aca="false">IF(A150="","",COUNTIF($A$6:A150,A150))</f>
        <v/>
      </c>
      <c r="M150" s="33" t="str">
        <f aca="false">IF(A150="","",A150&amp;"|"&amp;L150)</f>
        <v/>
      </c>
      <c r="N150" s="33" t="str">
        <f aca="false">IF(E150="","",COUNTIF($E$6:E150,E150))</f>
        <v/>
      </c>
      <c r="O150" s="33" t="str">
        <f aca="false">IF(E150="","",E150&amp;"|"&amp;N150)</f>
        <v/>
      </c>
      <c r="P150" s="33" t="str">
        <f aca="false">IF(L150=1,COUNTIF($L$6:L150,1),"")</f>
        <v/>
      </c>
    </row>
    <row r="151" customFormat="false" ht="15" hidden="false" customHeight="false" outlineLevel="0" collapsed="false">
      <c r="A151" s="20"/>
      <c r="B151" s="29"/>
      <c r="C151" s="21"/>
      <c r="D151" s="6"/>
      <c r="E151" s="30"/>
      <c r="F151" s="8" t="str">
        <f aca="false">IF(E151="","",IFERROR(INDEX(會計科目表!$B$5:$B$104,MATCH(E151,會計科目表!$A$5:$A$104,0)),"科目不存在"))</f>
        <v/>
      </c>
      <c r="G151" s="22"/>
      <c r="H151" s="22"/>
      <c r="I151" s="6"/>
      <c r="J151" s="32" t="str">
        <f aca="false">IF(I151="","",HYPERLINK(IF(LEFT(I151,4)="http",I151,設定!$B$7&amp;I151),"開啟"))</f>
        <v/>
      </c>
      <c r="K151" s="23" t="str">
        <f aca="false">IF(A151="","",IF(B151="","缺日期",IF(E151="","缺科目",IF(F151="科目不存在","科目不存在",IF(ROUND(SUMIF($A$6:$A$505,A151,$G$6:$G$505)-SUMIF($A$6:$A$505,A151,$H$6:$H$505),2)=0,"✔","借貸不平")))))</f>
        <v/>
      </c>
      <c r="L151" s="33" t="str">
        <f aca="false">IF(A151="","",COUNTIF($A$6:A151,A151))</f>
        <v/>
      </c>
      <c r="M151" s="33" t="str">
        <f aca="false">IF(A151="","",A151&amp;"|"&amp;L151)</f>
        <v/>
      </c>
      <c r="N151" s="33" t="str">
        <f aca="false">IF(E151="","",COUNTIF($E$6:E151,E151))</f>
        <v/>
      </c>
      <c r="O151" s="33" t="str">
        <f aca="false">IF(E151="","",E151&amp;"|"&amp;N151)</f>
        <v/>
      </c>
      <c r="P151" s="33" t="str">
        <f aca="false">IF(L151=1,COUNTIF($L$6:L151,1),"")</f>
        <v/>
      </c>
    </row>
    <row r="152" customFormat="false" ht="15" hidden="false" customHeight="false" outlineLevel="0" collapsed="false">
      <c r="A152" s="20"/>
      <c r="B152" s="29"/>
      <c r="C152" s="21"/>
      <c r="D152" s="6"/>
      <c r="E152" s="30"/>
      <c r="F152" s="8" t="str">
        <f aca="false">IF(E152="","",IFERROR(INDEX(會計科目表!$B$5:$B$104,MATCH(E152,會計科目表!$A$5:$A$104,0)),"科目不存在"))</f>
        <v/>
      </c>
      <c r="G152" s="22"/>
      <c r="H152" s="22"/>
      <c r="I152" s="6"/>
      <c r="J152" s="32" t="str">
        <f aca="false">IF(I152="","",HYPERLINK(IF(LEFT(I152,4)="http",I152,設定!$B$7&amp;I152),"開啟"))</f>
        <v/>
      </c>
      <c r="K152" s="23" t="str">
        <f aca="false">IF(A152="","",IF(B152="","缺日期",IF(E152="","缺科目",IF(F152="科目不存在","科目不存在",IF(ROUND(SUMIF($A$6:$A$505,A152,$G$6:$G$505)-SUMIF($A$6:$A$505,A152,$H$6:$H$505),2)=0,"✔","借貸不平")))))</f>
        <v/>
      </c>
      <c r="L152" s="33" t="str">
        <f aca="false">IF(A152="","",COUNTIF($A$6:A152,A152))</f>
        <v/>
      </c>
      <c r="M152" s="33" t="str">
        <f aca="false">IF(A152="","",A152&amp;"|"&amp;L152)</f>
        <v/>
      </c>
      <c r="N152" s="33" t="str">
        <f aca="false">IF(E152="","",COUNTIF($E$6:E152,E152))</f>
        <v/>
      </c>
      <c r="O152" s="33" t="str">
        <f aca="false">IF(E152="","",E152&amp;"|"&amp;N152)</f>
        <v/>
      </c>
      <c r="P152" s="33" t="str">
        <f aca="false">IF(L152=1,COUNTIF($L$6:L152,1),"")</f>
        <v/>
      </c>
    </row>
    <row r="153" customFormat="false" ht="15" hidden="false" customHeight="false" outlineLevel="0" collapsed="false">
      <c r="A153" s="20"/>
      <c r="B153" s="29"/>
      <c r="C153" s="21"/>
      <c r="D153" s="6"/>
      <c r="E153" s="30"/>
      <c r="F153" s="8" t="str">
        <f aca="false">IF(E153="","",IFERROR(INDEX(會計科目表!$B$5:$B$104,MATCH(E153,會計科目表!$A$5:$A$104,0)),"科目不存在"))</f>
        <v/>
      </c>
      <c r="G153" s="22"/>
      <c r="H153" s="22"/>
      <c r="I153" s="6"/>
      <c r="J153" s="32" t="str">
        <f aca="false">IF(I153="","",HYPERLINK(IF(LEFT(I153,4)="http",I153,設定!$B$7&amp;I153),"開啟"))</f>
        <v/>
      </c>
      <c r="K153" s="23" t="str">
        <f aca="false">IF(A153="","",IF(B153="","缺日期",IF(E153="","缺科目",IF(F153="科目不存在","科目不存在",IF(ROUND(SUMIF($A$6:$A$505,A153,$G$6:$G$505)-SUMIF($A$6:$A$505,A153,$H$6:$H$505),2)=0,"✔","借貸不平")))))</f>
        <v/>
      </c>
      <c r="L153" s="33" t="str">
        <f aca="false">IF(A153="","",COUNTIF($A$6:A153,A153))</f>
        <v/>
      </c>
      <c r="M153" s="33" t="str">
        <f aca="false">IF(A153="","",A153&amp;"|"&amp;L153)</f>
        <v/>
      </c>
      <c r="N153" s="33" t="str">
        <f aca="false">IF(E153="","",COUNTIF($E$6:E153,E153))</f>
        <v/>
      </c>
      <c r="O153" s="33" t="str">
        <f aca="false">IF(E153="","",E153&amp;"|"&amp;N153)</f>
        <v/>
      </c>
      <c r="P153" s="33" t="str">
        <f aca="false">IF(L153=1,COUNTIF($L$6:L153,1),"")</f>
        <v/>
      </c>
    </row>
    <row r="154" customFormat="false" ht="15" hidden="false" customHeight="false" outlineLevel="0" collapsed="false">
      <c r="A154" s="20"/>
      <c r="B154" s="29"/>
      <c r="C154" s="21"/>
      <c r="D154" s="6"/>
      <c r="E154" s="30"/>
      <c r="F154" s="8" t="str">
        <f aca="false">IF(E154="","",IFERROR(INDEX(會計科目表!$B$5:$B$104,MATCH(E154,會計科目表!$A$5:$A$104,0)),"科目不存在"))</f>
        <v/>
      </c>
      <c r="G154" s="22"/>
      <c r="H154" s="22"/>
      <c r="I154" s="6"/>
      <c r="J154" s="32" t="str">
        <f aca="false">IF(I154="","",HYPERLINK(IF(LEFT(I154,4)="http",I154,設定!$B$7&amp;I154),"開啟"))</f>
        <v/>
      </c>
      <c r="K154" s="23" t="str">
        <f aca="false">IF(A154="","",IF(B154="","缺日期",IF(E154="","缺科目",IF(F154="科目不存在","科目不存在",IF(ROUND(SUMIF($A$6:$A$505,A154,$G$6:$G$505)-SUMIF($A$6:$A$505,A154,$H$6:$H$505),2)=0,"✔","借貸不平")))))</f>
        <v/>
      </c>
      <c r="L154" s="33" t="str">
        <f aca="false">IF(A154="","",COUNTIF($A$6:A154,A154))</f>
        <v/>
      </c>
      <c r="M154" s="33" t="str">
        <f aca="false">IF(A154="","",A154&amp;"|"&amp;L154)</f>
        <v/>
      </c>
      <c r="N154" s="33" t="str">
        <f aca="false">IF(E154="","",COUNTIF($E$6:E154,E154))</f>
        <v/>
      </c>
      <c r="O154" s="33" t="str">
        <f aca="false">IF(E154="","",E154&amp;"|"&amp;N154)</f>
        <v/>
      </c>
      <c r="P154" s="33" t="str">
        <f aca="false">IF(L154=1,COUNTIF($L$6:L154,1),"")</f>
        <v/>
      </c>
    </row>
    <row r="155" customFormat="false" ht="15" hidden="false" customHeight="false" outlineLevel="0" collapsed="false">
      <c r="A155" s="20"/>
      <c r="B155" s="29"/>
      <c r="C155" s="21"/>
      <c r="D155" s="6"/>
      <c r="E155" s="30"/>
      <c r="F155" s="8" t="str">
        <f aca="false">IF(E155="","",IFERROR(INDEX(會計科目表!$B$5:$B$104,MATCH(E155,會計科目表!$A$5:$A$104,0)),"科目不存在"))</f>
        <v/>
      </c>
      <c r="G155" s="22"/>
      <c r="H155" s="22"/>
      <c r="I155" s="6"/>
      <c r="J155" s="32" t="str">
        <f aca="false">IF(I155="","",HYPERLINK(IF(LEFT(I155,4)="http",I155,設定!$B$7&amp;I155),"開啟"))</f>
        <v/>
      </c>
      <c r="K155" s="23" t="str">
        <f aca="false">IF(A155="","",IF(B155="","缺日期",IF(E155="","缺科目",IF(F155="科目不存在","科目不存在",IF(ROUND(SUMIF($A$6:$A$505,A155,$G$6:$G$505)-SUMIF($A$6:$A$505,A155,$H$6:$H$505),2)=0,"✔","借貸不平")))))</f>
        <v/>
      </c>
      <c r="L155" s="33" t="str">
        <f aca="false">IF(A155="","",COUNTIF($A$6:A155,A155))</f>
        <v/>
      </c>
      <c r="M155" s="33" t="str">
        <f aca="false">IF(A155="","",A155&amp;"|"&amp;L155)</f>
        <v/>
      </c>
      <c r="N155" s="33" t="str">
        <f aca="false">IF(E155="","",COUNTIF($E$6:E155,E155))</f>
        <v/>
      </c>
      <c r="O155" s="33" t="str">
        <f aca="false">IF(E155="","",E155&amp;"|"&amp;N155)</f>
        <v/>
      </c>
      <c r="P155" s="33" t="str">
        <f aca="false">IF(L155=1,COUNTIF($L$6:L155,1),"")</f>
        <v/>
      </c>
    </row>
    <row r="156" customFormat="false" ht="15" hidden="false" customHeight="false" outlineLevel="0" collapsed="false">
      <c r="A156" s="20"/>
      <c r="B156" s="29"/>
      <c r="C156" s="21"/>
      <c r="D156" s="6"/>
      <c r="E156" s="30"/>
      <c r="F156" s="8" t="str">
        <f aca="false">IF(E156="","",IFERROR(INDEX(會計科目表!$B$5:$B$104,MATCH(E156,會計科目表!$A$5:$A$104,0)),"科目不存在"))</f>
        <v/>
      </c>
      <c r="G156" s="22"/>
      <c r="H156" s="22"/>
      <c r="I156" s="6"/>
      <c r="J156" s="32" t="str">
        <f aca="false">IF(I156="","",HYPERLINK(IF(LEFT(I156,4)="http",I156,設定!$B$7&amp;I156),"開啟"))</f>
        <v/>
      </c>
      <c r="K156" s="23" t="str">
        <f aca="false">IF(A156="","",IF(B156="","缺日期",IF(E156="","缺科目",IF(F156="科目不存在","科目不存在",IF(ROUND(SUMIF($A$6:$A$505,A156,$G$6:$G$505)-SUMIF($A$6:$A$505,A156,$H$6:$H$505),2)=0,"✔","借貸不平")))))</f>
        <v/>
      </c>
      <c r="L156" s="33" t="str">
        <f aca="false">IF(A156="","",COUNTIF($A$6:A156,A156))</f>
        <v/>
      </c>
      <c r="M156" s="33" t="str">
        <f aca="false">IF(A156="","",A156&amp;"|"&amp;L156)</f>
        <v/>
      </c>
      <c r="N156" s="33" t="str">
        <f aca="false">IF(E156="","",COUNTIF($E$6:E156,E156))</f>
        <v/>
      </c>
      <c r="O156" s="33" t="str">
        <f aca="false">IF(E156="","",E156&amp;"|"&amp;N156)</f>
        <v/>
      </c>
      <c r="P156" s="33" t="str">
        <f aca="false">IF(L156=1,COUNTIF($L$6:L156,1),"")</f>
        <v/>
      </c>
    </row>
    <row r="157" customFormat="false" ht="15" hidden="false" customHeight="false" outlineLevel="0" collapsed="false">
      <c r="A157" s="20"/>
      <c r="B157" s="29"/>
      <c r="C157" s="21"/>
      <c r="D157" s="6"/>
      <c r="E157" s="30"/>
      <c r="F157" s="8" t="str">
        <f aca="false">IF(E157="","",IFERROR(INDEX(會計科目表!$B$5:$B$104,MATCH(E157,會計科目表!$A$5:$A$104,0)),"科目不存在"))</f>
        <v/>
      </c>
      <c r="G157" s="22"/>
      <c r="H157" s="22"/>
      <c r="I157" s="6"/>
      <c r="J157" s="32" t="str">
        <f aca="false">IF(I157="","",HYPERLINK(IF(LEFT(I157,4)="http",I157,設定!$B$7&amp;I157),"開啟"))</f>
        <v/>
      </c>
      <c r="K157" s="23" t="str">
        <f aca="false">IF(A157="","",IF(B157="","缺日期",IF(E157="","缺科目",IF(F157="科目不存在","科目不存在",IF(ROUND(SUMIF($A$6:$A$505,A157,$G$6:$G$505)-SUMIF($A$6:$A$505,A157,$H$6:$H$505),2)=0,"✔","借貸不平")))))</f>
        <v/>
      </c>
      <c r="L157" s="33" t="str">
        <f aca="false">IF(A157="","",COUNTIF($A$6:A157,A157))</f>
        <v/>
      </c>
      <c r="M157" s="33" t="str">
        <f aca="false">IF(A157="","",A157&amp;"|"&amp;L157)</f>
        <v/>
      </c>
      <c r="N157" s="33" t="str">
        <f aca="false">IF(E157="","",COUNTIF($E$6:E157,E157))</f>
        <v/>
      </c>
      <c r="O157" s="33" t="str">
        <f aca="false">IF(E157="","",E157&amp;"|"&amp;N157)</f>
        <v/>
      </c>
      <c r="P157" s="33" t="str">
        <f aca="false">IF(L157=1,COUNTIF($L$6:L157,1),"")</f>
        <v/>
      </c>
    </row>
    <row r="158" customFormat="false" ht="15" hidden="false" customHeight="false" outlineLevel="0" collapsed="false">
      <c r="A158" s="20"/>
      <c r="B158" s="29"/>
      <c r="C158" s="21"/>
      <c r="D158" s="6"/>
      <c r="E158" s="30"/>
      <c r="F158" s="8" t="str">
        <f aca="false">IF(E158="","",IFERROR(INDEX(會計科目表!$B$5:$B$104,MATCH(E158,會計科目表!$A$5:$A$104,0)),"科目不存在"))</f>
        <v/>
      </c>
      <c r="G158" s="22"/>
      <c r="H158" s="22"/>
      <c r="I158" s="6"/>
      <c r="J158" s="32" t="str">
        <f aca="false">IF(I158="","",HYPERLINK(IF(LEFT(I158,4)="http",I158,設定!$B$7&amp;I158),"開啟"))</f>
        <v/>
      </c>
      <c r="K158" s="23" t="str">
        <f aca="false">IF(A158="","",IF(B158="","缺日期",IF(E158="","缺科目",IF(F158="科目不存在","科目不存在",IF(ROUND(SUMIF($A$6:$A$505,A158,$G$6:$G$505)-SUMIF($A$6:$A$505,A158,$H$6:$H$505),2)=0,"✔","借貸不平")))))</f>
        <v/>
      </c>
      <c r="L158" s="33" t="str">
        <f aca="false">IF(A158="","",COUNTIF($A$6:A158,A158))</f>
        <v/>
      </c>
      <c r="M158" s="33" t="str">
        <f aca="false">IF(A158="","",A158&amp;"|"&amp;L158)</f>
        <v/>
      </c>
      <c r="N158" s="33" t="str">
        <f aca="false">IF(E158="","",COUNTIF($E$6:E158,E158))</f>
        <v/>
      </c>
      <c r="O158" s="33" t="str">
        <f aca="false">IF(E158="","",E158&amp;"|"&amp;N158)</f>
        <v/>
      </c>
      <c r="P158" s="33" t="str">
        <f aca="false">IF(L158=1,COUNTIF($L$6:L158,1),"")</f>
        <v/>
      </c>
    </row>
    <row r="159" customFormat="false" ht="15" hidden="false" customHeight="false" outlineLevel="0" collapsed="false">
      <c r="A159" s="20"/>
      <c r="B159" s="29"/>
      <c r="C159" s="21"/>
      <c r="D159" s="6"/>
      <c r="E159" s="30"/>
      <c r="F159" s="8" t="str">
        <f aca="false">IF(E159="","",IFERROR(INDEX(會計科目表!$B$5:$B$104,MATCH(E159,會計科目表!$A$5:$A$104,0)),"科目不存在"))</f>
        <v/>
      </c>
      <c r="G159" s="22"/>
      <c r="H159" s="22"/>
      <c r="I159" s="6"/>
      <c r="J159" s="32" t="str">
        <f aca="false">IF(I159="","",HYPERLINK(IF(LEFT(I159,4)="http",I159,設定!$B$7&amp;I159),"開啟"))</f>
        <v/>
      </c>
      <c r="K159" s="23" t="str">
        <f aca="false">IF(A159="","",IF(B159="","缺日期",IF(E159="","缺科目",IF(F159="科目不存在","科目不存在",IF(ROUND(SUMIF($A$6:$A$505,A159,$G$6:$G$505)-SUMIF($A$6:$A$505,A159,$H$6:$H$505),2)=0,"✔","借貸不平")))))</f>
        <v/>
      </c>
      <c r="L159" s="33" t="str">
        <f aca="false">IF(A159="","",COUNTIF($A$6:A159,A159))</f>
        <v/>
      </c>
      <c r="M159" s="33" t="str">
        <f aca="false">IF(A159="","",A159&amp;"|"&amp;L159)</f>
        <v/>
      </c>
      <c r="N159" s="33" t="str">
        <f aca="false">IF(E159="","",COUNTIF($E$6:E159,E159))</f>
        <v/>
      </c>
      <c r="O159" s="33" t="str">
        <f aca="false">IF(E159="","",E159&amp;"|"&amp;N159)</f>
        <v/>
      </c>
      <c r="P159" s="33" t="str">
        <f aca="false">IF(L159=1,COUNTIF($L$6:L159,1),"")</f>
        <v/>
      </c>
    </row>
    <row r="160" customFormat="false" ht="15" hidden="false" customHeight="false" outlineLevel="0" collapsed="false">
      <c r="A160" s="20"/>
      <c r="B160" s="29"/>
      <c r="C160" s="21"/>
      <c r="D160" s="6"/>
      <c r="E160" s="30"/>
      <c r="F160" s="8" t="str">
        <f aca="false">IF(E160="","",IFERROR(INDEX(會計科目表!$B$5:$B$104,MATCH(E160,會計科目表!$A$5:$A$104,0)),"科目不存在"))</f>
        <v/>
      </c>
      <c r="G160" s="22"/>
      <c r="H160" s="22"/>
      <c r="I160" s="6"/>
      <c r="J160" s="32" t="str">
        <f aca="false">IF(I160="","",HYPERLINK(IF(LEFT(I160,4)="http",I160,設定!$B$7&amp;I160),"開啟"))</f>
        <v/>
      </c>
      <c r="K160" s="23" t="str">
        <f aca="false">IF(A160="","",IF(B160="","缺日期",IF(E160="","缺科目",IF(F160="科目不存在","科目不存在",IF(ROUND(SUMIF($A$6:$A$505,A160,$G$6:$G$505)-SUMIF($A$6:$A$505,A160,$H$6:$H$505),2)=0,"✔","借貸不平")))))</f>
        <v/>
      </c>
      <c r="L160" s="33" t="str">
        <f aca="false">IF(A160="","",COUNTIF($A$6:A160,A160))</f>
        <v/>
      </c>
      <c r="M160" s="33" t="str">
        <f aca="false">IF(A160="","",A160&amp;"|"&amp;L160)</f>
        <v/>
      </c>
      <c r="N160" s="33" t="str">
        <f aca="false">IF(E160="","",COUNTIF($E$6:E160,E160))</f>
        <v/>
      </c>
      <c r="O160" s="33" t="str">
        <f aca="false">IF(E160="","",E160&amp;"|"&amp;N160)</f>
        <v/>
      </c>
      <c r="P160" s="33" t="str">
        <f aca="false">IF(L160=1,COUNTIF($L$6:L160,1),"")</f>
        <v/>
      </c>
    </row>
    <row r="161" customFormat="false" ht="15" hidden="false" customHeight="false" outlineLevel="0" collapsed="false">
      <c r="A161" s="20"/>
      <c r="B161" s="29"/>
      <c r="C161" s="21"/>
      <c r="D161" s="6"/>
      <c r="E161" s="30"/>
      <c r="F161" s="8" t="str">
        <f aca="false">IF(E161="","",IFERROR(INDEX(會計科目表!$B$5:$B$104,MATCH(E161,會計科目表!$A$5:$A$104,0)),"科目不存在"))</f>
        <v/>
      </c>
      <c r="G161" s="22"/>
      <c r="H161" s="22"/>
      <c r="I161" s="6"/>
      <c r="J161" s="32" t="str">
        <f aca="false">IF(I161="","",HYPERLINK(IF(LEFT(I161,4)="http",I161,設定!$B$7&amp;I161),"開啟"))</f>
        <v/>
      </c>
      <c r="K161" s="23" t="str">
        <f aca="false">IF(A161="","",IF(B161="","缺日期",IF(E161="","缺科目",IF(F161="科目不存在","科目不存在",IF(ROUND(SUMIF($A$6:$A$505,A161,$G$6:$G$505)-SUMIF($A$6:$A$505,A161,$H$6:$H$505),2)=0,"✔","借貸不平")))))</f>
        <v/>
      </c>
      <c r="L161" s="33" t="str">
        <f aca="false">IF(A161="","",COUNTIF($A$6:A161,A161))</f>
        <v/>
      </c>
      <c r="M161" s="33" t="str">
        <f aca="false">IF(A161="","",A161&amp;"|"&amp;L161)</f>
        <v/>
      </c>
      <c r="N161" s="33" t="str">
        <f aca="false">IF(E161="","",COUNTIF($E$6:E161,E161))</f>
        <v/>
      </c>
      <c r="O161" s="33" t="str">
        <f aca="false">IF(E161="","",E161&amp;"|"&amp;N161)</f>
        <v/>
      </c>
      <c r="P161" s="33" t="str">
        <f aca="false">IF(L161=1,COUNTIF($L$6:L161,1),"")</f>
        <v/>
      </c>
    </row>
    <row r="162" customFormat="false" ht="15" hidden="false" customHeight="false" outlineLevel="0" collapsed="false">
      <c r="A162" s="20"/>
      <c r="B162" s="29"/>
      <c r="C162" s="21"/>
      <c r="D162" s="6"/>
      <c r="E162" s="30"/>
      <c r="F162" s="8" t="str">
        <f aca="false">IF(E162="","",IFERROR(INDEX(會計科目表!$B$5:$B$104,MATCH(E162,會計科目表!$A$5:$A$104,0)),"科目不存在"))</f>
        <v/>
      </c>
      <c r="G162" s="22"/>
      <c r="H162" s="22"/>
      <c r="I162" s="6"/>
      <c r="J162" s="32" t="str">
        <f aca="false">IF(I162="","",HYPERLINK(IF(LEFT(I162,4)="http",I162,設定!$B$7&amp;I162),"開啟"))</f>
        <v/>
      </c>
      <c r="K162" s="23" t="str">
        <f aca="false">IF(A162="","",IF(B162="","缺日期",IF(E162="","缺科目",IF(F162="科目不存在","科目不存在",IF(ROUND(SUMIF($A$6:$A$505,A162,$G$6:$G$505)-SUMIF($A$6:$A$505,A162,$H$6:$H$505),2)=0,"✔","借貸不平")))))</f>
        <v/>
      </c>
      <c r="L162" s="33" t="str">
        <f aca="false">IF(A162="","",COUNTIF($A$6:A162,A162))</f>
        <v/>
      </c>
      <c r="M162" s="33" t="str">
        <f aca="false">IF(A162="","",A162&amp;"|"&amp;L162)</f>
        <v/>
      </c>
      <c r="N162" s="33" t="str">
        <f aca="false">IF(E162="","",COUNTIF($E$6:E162,E162))</f>
        <v/>
      </c>
      <c r="O162" s="33" t="str">
        <f aca="false">IF(E162="","",E162&amp;"|"&amp;N162)</f>
        <v/>
      </c>
      <c r="P162" s="33" t="str">
        <f aca="false">IF(L162=1,COUNTIF($L$6:L162,1),"")</f>
        <v/>
      </c>
    </row>
    <row r="163" customFormat="false" ht="15" hidden="false" customHeight="false" outlineLevel="0" collapsed="false">
      <c r="A163" s="20"/>
      <c r="B163" s="29"/>
      <c r="C163" s="21"/>
      <c r="D163" s="6"/>
      <c r="E163" s="30"/>
      <c r="F163" s="8" t="str">
        <f aca="false">IF(E163="","",IFERROR(INDEX(會計科目表!$B$5:$B$104,MATCH(E163,會計科目表!$A$5:$A$104,0)),"科目不存在"))</f>
        <v/>
      </c>
      <c r="G163" s="22"/>
      <c r="H163" s="22"/>
      <c r="I163" s="6"/>
      <c r="J163" s="32" t="str">
        <f aca="false">IF(I163="","",HYPERLINK(IF(LEFT(I163,4)="http",I163,設定!$B$7&amp;I163),"開啟"))</f>
        <v/>
      </c>
      <c r="K163" s="23" t="str">
        <f aca="false">IF(A163="","",IF(B163="","缺日期",IF(E163="","缺科目",IF(F163="科目不存在","科目不存在",IF(ROUND(SUMIF($A$6:$A$505,A163,$G$6:$G$505)-SUMIF($A$6:$A$505,A163,$H$6:$H$505),2)=0,"✔","借貸不平")))))</f>
        <v/>
      </c>
      <c r="L163" s="33" t="str">
        <f aca="false">IF(A163="","",COUNTIF($A$6:A163,A163))</f>
        <v/>
      </c>
      <c r="M163" s="33" t="str">
        <f aca="false">IF(A163="","",A163&amp;"|"&amp;L163)</f>
        <v/>
      </c>
      <c r="N163" s="33" t="str">
        <f aca="false">IF(E163="","",COUNTIF($E$6:E163,E163))</f>
        <v/>
      </c>
      <c r="O163" s="33" t="str">
        <f aca="false">IF(E163="","",E163&amp;"|"&amp;N163)</f>
        <v/>
      </c>
      <c r="P163" s="33" t="str">
        <f aca="false">IF(L163=1,COUNTIF($L$6:L163,1),"")</f>
        <v/>
      </c>
    </row>
    <row r="164" customFormat="false" ht="15" hidden="false" customHeight="false" outlineLevel="0" collapsed="false">
      <c r="A164" s="20"/>
      <c r="B164" s="29"/>
      <c r="C164" s="21"/>
      <c r="D164" s="6"/>
      <c r="E164" s="30"/>
      <c r="F164" s="8" t="str">
        <f aca="false">IF(E164="","",IFERROR(INDEX(會計科目表!$B$5:$B$104,MATCH(E164,會計科目表!$A$5:$A$104,0)),"科目不存在"))</f>
        <v/>
      </c>
      <c r="G164" s="22"/>
      <c r="H164" s="22"/>
      <c r="I164" s="6"/>
      <c r="J164" s="32" t="str">
        <f aca="false">IF(I164="","",HYPERLINK(IF(LEFT(I164,4)="http",I164,設定!$B$7&amp;I164),"開啟"))</f>
        <v/>
      </c>
      <c r="K164" s="23" t="str">
        <f aca="false">IF(A164="","",IF(B164="","缺日期",IF(E164="","缺科目",IF(F164="科目不存在","科目不存在",IF(ROUND(SUMIF($A$6:$A$505,A164,$G$6:$G$505)-SUMIF($A$6:$A$505,A164,$H$6:$H$505),2)=0,"✔","借貸不平")))))</f>
        <v/>
      </c>
      <c r="L164" s="33" t="str">
        <f aca="false">IF(A164="","",COUNTIF($A$6:A164,A164))</f>
        <v/>
      </c>
      <c r="M164" s="33" t="str">
        <f aca="false">IF(A164="","",A164&amp;"|"&amp;L164)</f>
        <v/>
      </c>
      <c r="N164" s="33" t="str">
        <f aca="false">IF(E164="","",COUNTIF($E$6:E164,E164))</f>
        <v/>
      </c>
      <c r="O164" s="33" t="str">
        <f aca="false">IF(E164="","",E164&amp;"|"&amp;N164)</f>
        <v/>
      </c>
      <c r="P164" s="33" t="str">
        <f aca="false">IF(L164=1,COUNTIF($L$6:L164,1),"")</f>
        <v/>
      </c>
    </row>
    <row r="165" customFormat="false" ht="15" hidden="false" customHeight="false" outlineLevel="0" collapsed="false">
      <c r="A165" s="20"/>
      <c r="B165" s="29"/>
      <c r="C165" s="21"/>
      <c r="D165" s="6"/>
      <c r="E165" s="30"/>
      <c r="F165" s="8" t="str">
        <f aca="false">IF(E165="","",IFERROR(INDEX(會計科目表!$B$5:$B$104,MATCH(E165,會計科目表!$A$5:$A$104,0)),"科目不存在"))</f>
        <v/>
      </c>
      <c r="G165" s="22"/>
      <c r="H165" s="22"/>
      <c r="I165" s="6"/>
      <c r="J165" s="32" t="str">
        <f aca="false">IF(I165="","",HYPERLINK(IF(LEFT(I165,4)="http",I165,設定!$B$7&amp;I165),"開啟"))</f>
        <v/>
      </c>
      <c r="K165" s="23" t="str">
        <f aca="false">IF(A165="","",IF(B165="","缺日期",IF(E165="","缺科目",IF(F165="科目不存在","科目不存在",IF(ROUND(SUMIF($A$6:$A$505,A165,$G$6:$G$505)-SUMIF($A$6:$A$505,A165,$H$6:$H$505),2)=0,"✔","借貸不平")))))</f>
        <v/>
      </c>
      <c r="L165" s="33" t="str">
        <f aca="false">IF(A165="","",COUNTIF($A$6:A165,A165))</f>
        <v/>
      </c>
      <c r="M165" s="33" t="str">
        <f aca="false">IF(A165="","",A165&amp;"|"&amp;L165)</f>
        <v/>
      </c>
      <c r="N165" s="33" t="str">
        <f aca="false">IF(E165="","",COUNTIF($E$6:E165,E165))</f>
        <v/>
      </c>
      <c r="O165" s="33" t="str">
        <f aca="false">IF(E165="","",E165&amp;"|"&amp;N165)</f>
        <v/>
      </c>
      <c r="P165" s="33" t="str">
        <f aca="false">IF(L165=1,COUNTIF($L$6:L165,1),"")</f>
        <v/>
      </c>
    </row>
    <row r="166" customFormat="false" ht="15" hidden="false" customHeight="false" outlineLevel="0" collapsed="false">
      <c r="A166" s="20"/>
      <c r="B166" s="29"/>
      <c r="C166" s="21"/>
      <c r="D166" s="6"/>
      <c r="E166" s="30"/>
      <c r="F166" s="8" t="str">
        <f aca="false">IF(E166="","",IFERROR(INDEX(會計科目表!$B$5:$B$104,MATCH(E166,會計科目表!$A$5:$A$104,0)),"科目不存在"))</f>
        <v/>
      </c>
      <c r="G166" s="22"/>
      <c r="H166" s="22"/>
      <c r="I166" s="6"/>
      <c r="J166" s="32" t="str">
        <f aca="false">IF(I166="","",HYPERLINK(IF(LEFT(I166,4)="http",I166,設定!$B$7&amp;I166),"開啟"))</f>
        <v/>
      </c>
      <c r="K166" s="23" t="str">
        <f aca="false">IF(A166="","",IF(B166="","缺日期",IF(E166="","缺科目",IF(F166="科目不存在","科目不存在",IF(ROUND(SUMIF($A$6:$A$505,A166,$G$6:$G$505)-SUMIF($A$6:$A$505,A166,$H$6:$H$505),2)=0,"✔","借貸不平")))))</f>
        <v/>
      </c>
      <c r="L166" s="33" t="str">
        <f aca="false">IF(A166="","",COUNTIF($A$6:A166,A166))</f>
        <v/>
      </c>
      <c r="M166" s="33" t="str">
        <f aca="false">IF(A166="","",A166&amp;"|"&amp;L166)</f>
        <v/>
      </c>
      <c r="N166" s="33" t="str">
        <f aca="false">IF(E166="","",COUNTIF($E$6:E166,E166))</f>
        <v/>
      </c>
      <c r="O166" s="33" t="str">
        <f aca="false">IF(E166="","",E166&amp;"|"&amp;N166)</f>
        <v/>
      </c>
      <c r="P166" s="33" t="str">
        <f aca="false">IF(L166=1,COUNTIF($L$6:L166,1),"")</f>
        <v/>
      </c>
    </row>
    <row r="167" customFormat="false" ht="15" hidden="false" customHeight="false" outlineLevel="0" collapsed="false">
      <c r="A167" s="20"/>
      <c r="B167" s="29"/>
      <c r="C167" s="21"/>
      <c r="D167" s="6"/>
      <c r="E167" s="30"/>
      <c r="F167" s="8" t="str">
        <f aca="false">IF(E167="","",IFERROR(INDEX(會計科目表!$B$5:$B$104,MATCH(E167,會計科目表!$A$5:$A$104,0)),"科目不存在"))</f>
        <v/>
      </c>
      <c r="G167" s="22"/>
      <c r="H167" s="22"/>
      <c r="I167" s="6"/>
      <c r="J167" s="32" t="str">
        <f aca="false">IF(I167="","",HYPERLINK(IF(LEFT(I167,4)="http",I167,設定!$B$7&amp;I167),"開啟"))</f>
        <v/>
      </c>
      <c r="K167" s="23" t="str">
        <f aca="false">IF(A167="","",IF(B167="","缺日期",IF(E167="","缺科目",IF(F167="科目不存在","科目不存在",IF(ROUND(SUMIF($A$6:$A$505,A167,$G$6:$G$505)-SUMIF($A$6:$A$505,A167,$H$6:$H$505),2)=0,"✔","借貸不平")))))</f>
        <v/>
      </c>
      <c r="L167" s="33" t="str">
        <f aca="false">IF(A167="","",COUNTIF($A$6:A167,A167))</f>
        <v/>
      </c>
      <c r="M167" s="33" t="str">
        <f aca="false">IF(A167="","",A167&amp;"|"&amp;L167)</f>
        <v/>
      </c>
      <c r="N167" s="33" t="str">
        <f aca="false">IF(E167="","",COUNTIF($E$6:E167,E167))</f>
        <v/>
      </c>
      <c r="O167" s="33" t="str">
        <f aca="false">IF(E167="","",E167&amp;"|"&amp;N167)</f>
        <v/>
      </c>
      <c r="P167" s="33" t="str">
        <f aca="false">IF(L167=1,COUNTIF($L$6:L167,1),"")</f>
        <v/>
      </c>
    </row>
    <row r="168" customFormat="false" ht="15" hidden="false" customHeight="false" outlineLevel="0" collapsed="false">
      <c r="A168" s="20"/>
      <c r="B168" s="29"/>
      <c r="C168" s="21"/>
      <c r="D168" s="6"/>
      <c r="E168" s="30"/>
      <c r="F168" s="8" t="str">
        <f aca="false">IF(E168="","",IFERROR(INDEX(會計科目表!$B$5:$B$104,MATCH(E168,會計科目表!$A$5:$A$104,0)),"科目不存在"))</f>
        <v/>
      </c>
      <c r="G168" s="22"/>
      <c r="H168" s="22"/>
      <c r="I168" s="6"/>
      <c r="J168" s="32" t="str">
        <f aca="false">IF(I168="","",HYPERLINK(IF(LEFT(I168,4)="http",I168,設定!$B$7&amp;I168),"開啟"))</f>
        <v/>
      </c>
      <c r="K168" s="23" t="str">
        <f aca="false">IF(A168="","",IF(B168="","缺日期",IF(E168="","缺科目",IF(F168="科目不存在","科目不存在",IF(ROUND(SUMIF($A$6:$A$505,A168,$G$6:$G$505)-SUMIF($A$6:$A$505,A168,$H$6:$H$505),2)=0,"✔","借貸不平")))))</f>
        <v/>
      </c>
      <c r="L168" s="33" t="str">
        <f aca="false">IF(A168="","",COUNTIF($A$6:A168,A168))</f>
        <v/>
      </c>
      <c r="M168" s="33" t="str">
        <f aca="false">IF(A168="","",A168&amp;"|"&amp;L168)</f>
        <v/>
      </c>
      <c r="N168" s="33" t="str">
        <f aca="false">IF(E168="","",COUNTIF($E$6:E168,E168))</f>
        <v/>
      </c>
      <c r="O168" s="33" t="str">
        <f aca="false">IF(E168="","",E168&amp;"|"&amp;N168)</f>
        <v/>
      </c>
      <c r="P168" s="33" t="str">
        <f aca="false">IF(L168=1,COUNTIF($L$6:L168,1),"")</f>
        <v/>
      </c>
    </row>
    <row r="169" customFormat="false" ht="15" hidden="false" customHeight="false" outlineLevel="0" collapsed="false">
      <c r="A169" s="20"/>
      <c r="B169" s="29"/>
      <c r="C169" s="21"/>
      <c r="D169" s="6"/>
      <c r="E169" s="30"/>
      <c r="F169" s="8" t="str">
        <f aca="false">IF(E169="","",IFERROR(INDEX(會計科目表!$B$5:$B$104,MATCH(E169,會計科目表!$A$5:$A$104,0)),"科目不存在"))</f>
        <v/>
      </c>
      <c r="G169" s="22"/>
      <c r="H169" s="22"/>
      <c r="I169" s="6"/>
      <c r="J169" s="32" t="str">
        <f aca="false">IF(I169="","",HYPERLINK(IF(LEFT(I169,4)="http",I169,設定!$B$7&amp;I169),"開啟"))</f>
        <v/>
      </c>
      <c r="K169" s="23" t="str">
        <f aca="false">IF(A169="","",IF(B169="","缺日期",IF(E169="","缺科目",IF(F169="科目不存在","科目不存在",IF(ROUND(SUMIF($A$6:$A$505,A169,$G$6:$G$505)-SUMIF($A$6:$A$505,A169,$H$6:$H$505),2)=0,"✔","借貸不平")))))</f>
        <v/>
      </c>
      <c r="L169" s="33" t="str">
        <f aca="false">IF(A169="","",COUNTIF($A$6:A169,A169))</f>
        <v/>
      </c>
      <c r="M169" s="33" t="str">
        <f aca="false">IF(A169="","",A169&amp;"|"&amp;L169)</f>
        <v/>
      </c>
      <c r="N169" s="33" t="str">
        <f aca="false">IF(E169="","",COUNTIF($E$6:E169,E169))</f>
        <v/>
      </c>
      <c r="O169" s="33" t="str">
        <f aca="false">IF(E169="","",E169&amp;"|"&amp;N169)</f>
        <v/>
      </c>
      <c r="P169" s="33" t="str">
        <f aca="false">IF(L169=1,COUNTIF($L$6:L169,1),"")</f>
        <v/>
      </c>
    </row>
    <row r="170" customFormat="false" ht="15" hidden="false" customHeight="false" outlineLevel="0" collapsed="false">
      <c r="A170" s="20"/>
      <c r="B170" s="29"/>
      <c r="C170" s="21"/>
      <c r="D170" s="6"/>
      <c r="E170" s="30"/>
      <c r="F170" s="8" t="str">
        <f aca="false">IF(E170="","",IFERROR(INDEX(會計科目表!$B$5:$B$104,MATCH(E170,會計科目表!$A$5:$A$104,0)),"科目不存在"))</f>
        <v/>
      </c>
      <c r="G170" s="22"/>
      <c r="H170" s="22"/>
      <c r="I170" s="6"/>
      <c r="J170" s="32" t="str">
        <f aca="false">IF(I170="","",HYPERLINK(IF(LEFT(I170,4)="http",I170,設定!$B$7&amp;I170),"開啟"))</f>
        <v/>
      </c>
      <c r="K170" s="23" t="str">
        <f aca="false">IF(A170="","",IF(B170="","缺日期",IF(E170="","缺科目",IF(F170="科目不存在","科目不存在",IF(ROUND(SUMIF($A$6:$A$505,A170,$G$6:$G$505)-SUMIF($A$6:$A$505,A170,$H$6:$H$505),2)=0,"✔","借貸不平")))))</f>
        <v/>
      </c>
      <c r="L170" s="33" t="str">
        <f aca="false">IF(A170="","",COUNTIF($A$6:A170,A170))</f>
        <v/>
      </c>
      <c r="M170" s="33" t="str">
        <f aca="false">IF(A170="","",A170&amp;"|"&amp;L170)</f>
        <v/>
      </c>
      <c r="N170" s="33" t="str">
        <f aca="false">IF(E170="","",COUNTIF($E$6:E170,E170))</f>
        <v/>
      </c>
      <c r="O170" s="33" t="str">
        <f aca="false">IF(E170="","",E170&amp;"|"&amp;N170)</f>
        <v/>
      </c>
      <c r="P170" s="33" t="str">
        <f aca="false">IF(L170=1,COUNTIF($L$6:L170,1),"")</f>
        <v/>
      </c>
    </row>
    <row r="171" customFormat="false" ht="15" hidden="false" customHeight="false" outlineLevel="0" collapsed="false">
      <c r="A171" s="20"/>
      <c r="B171" s="29"/>
      <c r="C171" s="21"/>
      <c r="D171" s="6"/>
      <c r="E171" s="30"/>
      <c r="F171" s="8" t="str">
        <f aca="false">IF(E171="","",IFERROR(INDEX(會計科目表!$B$5:$B$104,MATCH(E171,會計科目表!$A$5:$A$104,0)),"科目不存在"))</f>
        <v/>
      </c>
      <c r="G171" s="22"/>
      <c r="H171" s="22"/>
      <c r="I171" s="6"/>
      <c r="J171" s="32" t="str">
        <f aca="false">IF(I171="","",HYPERLINK(IF(LEFT(I171,4)="http",I171,設定!$B$7&amp;I171),"開啟"))</f>
        <v/>
      </c>
      <c r="K171" s="23" t="str">
        <f aca="false">IF(A171="","",IF(B171="","缺日期",IF(E171="","缺科目",IF(F171="科目不存在","科目不存在",IF(ROUND(SUMIF($A$6:$A$505,A171,$G$6:$G$505)-SUMIF($A$6:$A$505,A171,$H$6:$H$505),2)=0,"✔","借貸不平")))))</f>
        <v/>
      </c>
      <c r="L171" s="33" t="str">
        <f aca="false">IF(A171="","",COUNTIF($A$6:A171,A171))</f>
        <v/>
      </c>
      <c r="M171" s="33" t="str">
        <f aca="false">IF(A171="","",A171&amp;"|"&amp;L171)</f>
        <v/>
      </c>
      <c r="N171" s="33" t="str">
        <f aca="false">IF(E171="","",COUNTIF($E$6:E171,E171))</f>
        <v/>
      </c>
      <c r="O171" s="33" t="str">
        <f aca="false">IF(E171="","",E171&amp;"|"&amp;N171)</f>
        <v/>
      </c>
      <c r="P171" s="33" t="str">
        <f aca="false">IF(L171=1,COUNTIF($L$6:L171,1),"")</f>
        <v/>
      </c>
    </row>
    <row r="172" customFormat="false" ht="15" hidden="false" customHeight="false" outlineLevel="0" collapsed="false">
      <c r="A172" s="20"/>
      <c r="B172" s="29"/>
      <c r="C172" s="21"/>
      <c r="D172" s="6"/>
      <c r="E172" s="30"/>
      <c r="F172" s="8" t="str">
        <f aca="false">IF(E172="","",IFERROR(INDEX(會計科目表!$B$5:$B$104,MATCH(E172,會計科目表!$A$5:$A$104,0)),"科目不存在"))</f>
        <v/>
      </c>
      <c r="G172" s="22"/>
      <c r="H172" s="22"/>
      <c r="I172" s="6"/>
      <c r="J172" s="32" t="str">
        <f aca="false">IF(I172="","",HYPERLINK(IF(LEFT(I172,4)="http",I172,設定!$B$7&amp;I172),"開啟"))</f>
        <v/>
      </c>
      <c r="K172" s="23" t="str">
        <f aca="false">IF(A172="","",IF(B172="","缺日期",IF(E172="","缺科目",IF(F172="科目不存在","科目不存在",IF(ROUND(SUMIF($A$6:$A$505,A172,$G$6:$G$505)-SUMIF($A$6:$A$505,A172,$H$6:$H$505),2)=0,"✔","借貸不平")))))</f>
        <v/>
      </c>
      <c r="L172" s="33" t="str">
        <f aca="false">IF(A172="","",COUNTIF($A$6:A172,A172))</f>
        <v/>
      </c>
      <c r="M172" s="33" t="str">
        <f aca="false">IF(A172="","",A172&amp;"|"&amp;L172)</f>
        <v/>
      </c>
      <c r="N172" s="33" t="str">
        <f aca="false">IF(E172="","",COUNTIF($E$6:E172,E172))</f>
        <v/>
      </c>
      <c r="O172" s="33" t="str">
        <f aca="false">IF(E172="","",E172&amp;"|"&amp;N172)</f>
        <v/>
      </c>
      <c r="P172" s="33" t="str">
        <f aca="false">IF(L172=1,COUNTIF($L$6:L172,1),"")</f>
        <v/>
      </c>
    </row>
    <row r="173" customFormat="false" ht="15" hidden="false" customHeight="false" outlineLevel="0" collapsed="false">
      <c r="A173" s="20"/>
      <c r="B173" s="29"/>
      <c r="C173" s="21"/>
      <c r="D173" s="6"/>
      <c r="E173" s="30"/>
      <c r="F173" s="8" t="str">
        <f aca="false">IF(E173="","",IFERROR(INDEX(會計科目表!$B$5:$B$104,MATCH(E173,會計科目表!$A$5:$A$104,0)),"科目不存在"))</f>
        <v/>
      </c>
      <c r="G173" s="22"/>
      <c r="H173" s="22"/>
      <c r="I173" s="6"/>
      <c r="J173" s="32" t="str">
        <f aca="false">IF(I173="","",HYPERLINK(IF(LEFT(I173,4)="http",I173,設定!$B$7&amp;I173),"開啟"))</f>
        <v/>
      </c>
      <c r="K173" s="23" t="str">
        <f aca="false">IF(A173="","",IF(B173="","缺日期",IF(E173="","缺科目",IF(F173="科目不存在","科目不存在",IF(ROUND(SUMIF($A$6:$A$505,A173,$G$6:$G$505)-SUMIF($A$6:$A$505,A173,$H$6:$H$505),2)=0,"✔","借貸不平")))))</f>
        <v/>
      </c>
      <c r="L173" s="33" t="str">
        <f aca="false">IF(A173="","",COUNTIF($A$6:A173,A173))</f>
        <v/>
      </c>
      <c r="M173" s="33" t="str">
        <f aca="false">IF(A173="","",A173&amp;"|"&amp;L173)</f>
        <v/>
      </c>
      <c r="N173" s="33" t="str">
        <f aca="false">IF(E173="","",COUNTIF($E$6:E173,E173))</f>
        <v/>
      </c>
      <c r="O173" s="33" t="str">
        <f aca="false">IF(E173="","",E173&amp;"|"&amp;N173)</f>
        <v/>
      </c>
      <c r="P173" s="33" t="str">
        <f aca="false">IF(L173=1,COUNTIF($L$6:L173,1),"")</f>
        <v/>
      </c>
    </row>
    <row r="174" customFormat="false" ht="15" hidden="false" customHeight="false" outlineLevel="0" collapsed="false">
      <c r="A174" s="20"/>
      <c r="B174" s="29"/>
      <c r="C174" s="21"/>
      <c r="D174" s="6"/>
      <c r="E174" s="30"/>
      <c r="F174" s="8" t="str">
        <f aca="false">IF(E174="","",IFERROR(INDEX(會計科目表!$B$5:$B$104,MATCH(E174,會計科目表!$A$5:$A$104,0)),"科目不存在"))</f>
        <v/>
      </c>
      <c r="G174" s="22"/>
      <c r="H174" s="22"/>
      <c r="I174" s="6"/>
      <c r="J174" s="32" t="str">
        <f aca="false">IF(I174="","",HYPERLINK(IF(LEFT(I174,4)="http",I174,設定!$B$7&amp;I174),"開啟"))</f>
        <v/>
      </c>
      <c r="K174" s="23" t="str">
        <f aca="false">IF(A174="","",IF(B174="","缺日期",IF(E174="","缺科目",IF(F174="科目不存在","科目不存在",IF(ROUND(SUMIF($A$6:$A$505,A174,$G$6:$G$505)-SUMIF($A$6:$A$505,A174,$H$6:$H$505),2)=0,"✔","借貸不平")))))</f>
        <v/>
      </c>
      <c r="L174" s="33" t="str">
        <f aca="false">IF(A174="","",COUNTIF($A$6:A174,A174))</f>
        <v/>
      </c>
      <c r="M174" s="33" t="str">
        <f aca="false">IF(A174="","",A174&amp;"|"&amp;L174)</f>
        <v/>
      </c>
      <c r="N174" s="33" t="str">
        <f aca="false">IF(E174="","",COUNTIF($E$6:E174,E174))</f>
        <v/>
      </c>
      <c r="O174" s="33" t="str">
        <f aca="false">IF(E174="","",E174&amp;"|"&amp;N174)</f>
        <v/>
      </c>
      <c r="P174" s="33" t="str">
        <f aca="false">IF(L174=1,COUNTIF($L$6:L174,1),"")</f>
        <v/>
      </c>
    </row>
    <row r="175" customFormat="false" ht="15" hidden="false" customHeight="false" outlineLevel="0" collapsed="false">
      <c r="A175" s="20"/>
      <c r="B175" s="29"/>
      <c r="C175" s="21"/>
      <c r="D175" s="6"/>
      <c r="E175" s="30"/>
      <c r="F175" s="8" t="str">
        <f aca="false">IF(E175="","",IFERROR(INDEX(會計科目表!$B$5:$B$104,MATCH(E175,會計科目表!$A$5:$A$104,0)),"科目不存在"))</f>
        <v/>
      </c>
      <c r="G175" s="22"/>
      <c r="H175" s="22"/>
      <c r="I175" s="6"/>
      <c r="J175" s="32" t="str">
        <f aca="false">IF(I175="","",HYPERLINK(IF(LEFT(I175,4)="http",I175,設定!$B$7&amp;I175),"開啟"))</f>
        <v/>
      </c>
      <c r="K175" s="23" t="str">
        <f aca="false">IF(A175="","",IF(B175="","缺日期",IF(E175="","缺科目",IF(F175="科目不存在","科目不存在",IF(ROUND(SUMIF($A$6:$A$505,A175,$G$6:$G$505)-SUMIF($A$6:$A$505,A175,$H$6:$H$505),2)=0,"✔","借貸不平")))))</f>
        <v/>
      </c>
      <c r="L175" s="33" t="str">
        <f aca="false">IF(A175="","",COUNTIF($A$6:A175,A175))</f>
        <v/>
      </c>
      <c r="M175" s="33" t="str">
        <f aca="false">IF(A175="","",A175&amp;"|"&amp;L175)</f>
        <v/>
      </c>
      <c r="N175" s="33" t="str">
        <f aca="false">IF(E175="","",COUNTIF($E$6:E175,E175))</f>
        <v/>
      </c>
      <c r="O175" s="33" t="str">
        <f aca="false">IF(E175="","",E175&amp;"|"&amp;N175)</f>
        <v/>
      </c>
      <c r="P175" s="33" t="str">
        <f aca="false">IF(L175=1,COUNTIF($L$6:L175,1),"")</f>
        <v/>
      </c>
    </row>
    <row r="176" customFormat="false" ht="15" hidden="false" customHeight="false" outlineLevel="0" collapsed="false">
      <c r="A176" s="20"/>
      <c r="B176" s="29"/>
      <c r="C176" s="21"/>
      <c r="D176" s="6"/>
      <c r="E176" s="30"/>
      <c r="F176" s="8" t="str">
        <f aca="false">IF(E176="","",IFERROR(INDEX(會計科目表!$B$5:$B$104,MATCH(E176,會計科目表!$A$5:$A$104,0)),"科目不存在"))</f>
        <v/>
      </c>
      <c r="G176" s="22"/>
      <c r="H176" s="22"/>
      <c r="I176" s="6"/>
      <c r="J176" s="32" t="str">
        <f aca="false">IF(I176="","",HYPERLINK(IF(LEFT(I176,4)="http",I176,設定!$B$7&amp;I176),"開啟"))</f>
        <v/>
      </c>
      <c r="K176" s="23" t="str">
        <f aca="false">IF(A176="","",IF(B176="","缺日期",IF(E176="","缺科目",IF(F176="科目不存在","科目不存在",IF(ROUND(SUMIF($A$6:$A$505,A176,$G$6:$G$505)-SUMIF($A$6:$A$505,A176,$H$6:$H$505),2)=0,"✔","借貸不平")))))</f>
        <v/>
      </c>
      <c r="L176" s="33" t="str">
        <f aca="false">IF(A176="","",COUNTIF($A$6:A176,A176))</f>
        <v/>
      </c>
      <c r="M176" s="33" t="str">
        <f aca="false">IF(A176="","",A176&amp;"|"&amp;L176)</f>
        <v/>
      </c>
      <c r="N176" s="33" t="str">
        <f aca="false">IF(E176="","",COUNTIF($E$6:E176,E176))</f>
        <v/>
      </c>
      <c r="O176" s="33" t="str">
        <f aca="false">IF(E176="","",E176&amp;"|"&amp;N176)</f>
        <v/>
      </c>
      <c r="P176" s="33" t="str">
        <f aca="false">IF(L176=1,COUNTIF($L$6:L176,1),"")</f>
        <v/>
      </c>
    </row>
    <row r="177" customFormat="false" ht="15" hidden="false" customHeight="false" outlineLevel="0" collapsed="false">
      <c r="A177" s="20"/>
      <c r="B177" s="29"/>
      <c r="C177" s="21"/>
      <c r="D177" s="6"/>
      <c r="E177" s="30"/>
      <c r="F177" s="8" t="str">
        <f aca="false">IF(E177="","",IFERROR(INDEX(會計科目表!$B$5:$B$104,MATCH(E177,會計科目表!$A$5:$A$104,0)),"科目不存在"))</f>
        <v/>
      </c>
      <c r="G177" s="22"/>
      <c r="H177" s="22"/>
      <c r="I177" s="6"/>
      <c r="J177" s="32" t="str">
        <f aca="false">IF(I177="","",HYPERLINK(IF(LEFT(I177,4)="http",I177,設定!$B$7&amp;I177),"開啟"))</f>
        <v/>
      </c>
      <c r="K177" s="23" t="str">
        <f aca="false">IF(A177="","",IF(B177="","缺日期",IF(E177="","缺科目",IF(F177="科目不存在","科目不存在",IF(ROUND(SUMIF($A$6:$A$505,A177,$G$6:$G$505)-SUMIF($A$6:$A$505,A177,$H$6:$H$505),2)=0,"✔","借貸不平")))))</f>
        <v/>
      </c>
      <c r="L177" s="33" t="str">
        <f aca="false">IF(A177="","",COUNTIF($A$6:A177,A177))</f>
        <v/>
      </c>
      <c r="M177" s="33" t="str">
        <f aca="false">IF(A177="","",A177&amp;"|"&amp;L177)</f>
        <v/>
      </c>
      <c r="N177" s="33" t="str">
        <f aca="false">IF(E177="","",COUNTIF($E$6:E177,E177))</f>
        <v/>
      </c>
      <c r="O177" s="33" t="str">
        <f aca="false">IF(E177="","",E177&amp;"|"&amp;N177)</f>
        <v/>
      </c>
      <c r="P177" s="33" t="str">
        <f aca="false">IF(L177=1,COUNTIF($L$6:L177,1),"")</f>
        <v/>
      </c>
    </row>
    <row r="178" customFormat="false" ht="15" hidden="false" customHeight="false" outlineLevel="0" collapsed="false">
      <c r="A178" s="20"/>
      <c r="B178" s="29"/>
      <c r="C178" s="21"/>
      <c r="D178" s="6"/>
      <c r="E178" s="30"/>
      <c r="F178" s="8" t="str">
        <f aca="false">IF(E178="","",IFERROR(INDEX(會計科目表!$B$5:$B$104,MATCH(E178,會計科目表!$A$5:$A$104,0)),"科目不存在"))</f>
        <v/>
      </c>
      <c r="G178" s="22"/>
      <c r="H178" s="22"/>
      <c r="I178" s="6"/>
      <c r="J178" s="32" t="str">
        <f aca="false">IF(I178="","",HYPERLINK(IF(LEFT(I178,4)="http",I178,設定!$B$7&amp;I178),"開啟"))</f>
        <v/>
      </c>
      <c r="K178" s="23" t="str">
        <f aca="false">IF(A178="","",IF(B178="","缺日期",IF(E178="","缺科目",IF(F178="科目不存在","科目不存在",IF(ROUND(SUMIF($A$6:$A$505,A178,$G$6:$G$505)-SUMIF($A$6:$A$505,A178,$H$6:$H$505),2)=0,"✔","借貸不平")))))</f>
        <v/>
      </c>
      <c r="L178" s="33" t="str">
        <f aca="false">IF(A178="","",COUNTIF($A$6:A178,A178))</f>
        <v/>
      </c>
      <c r="M178" s="33" t="str">
        <f aca="false">IF(A178="","",A178&amp;"|"&amp;L178)</f>
        <v/>
      </c>
      <c r="N178" s="33" t="str">
        <f aca="false">IF(E178="","",COUNTIF($E$6:E178,E178))</f>
        <v/>
      </c>
      <c r="O178" s="33" t="str">
        <f aca="false">IF(E178="","",E178&amp;"|"&amp;N178)</f>
        <v/>
      </c>
      <c r="P178" s="33" t="str">
        <f aca="false">IF(L178=1,COUNTIF($L$6:L178,1),"")</f>
        <v/>
      </c>
    </row>
    <row r="179" customFormat="false" ht="15" hidden="false" customHeight="false" outlineLevel="0" collapsed="false">
      <c r="A179" s="20"/>
      <c r="B179" s="29"/>
      <c r="C179" s="21"/>
      <c r="D179" s="6"/>
      <c r="E179" s="30"/>
      <c r="F179" s="8" t="str">
        <f aca="false">IF(E179="","",IFERROR(INDEX(會計科目表!$B$5:$B$104,MATCH(E179,會計科目表!$A$5:$A$104,0)),"科目不存在"))</f>
        <v/>
      </c>
      <c r="G179" s="22"/>
      <c r="H179" s="22"/>
      <c r="I179" s="6"/>
      <c r="J179" s="32" t="str">
        <f aca="false">IF(I179="","",HYPERLINK(IF(LEFT(I179,4)="http",I179,設定!$B$7&amp;I179),"開啟"))</f>
        <v/>
      </c>
      <c r="K179" s="23" t="str">
        <f aca="false">IF(A179="","",IF(B179="","缺日期",IF(E179="","缺科目",IF(F179="科目不存在","科目不存在",IF(ROUND(SUMIF($A$6:$A$505,A179,$G$6:$G$505)-SUMIF($A$6:$A$505,A179,$H$6:$H$505),2)=0,"✔","借貸不平")))))</f>
        <v/>
      </c>
      <c r="L179" s="33" t="str">
        <f aca="false">IF(A179="","",COUNTIF($A$6:A179,A179))</f>
        <v/>
      </c>
      <c r="M179" s="33" t="str">
        <f aca="false">IF(A179="","",A179&amp;"|"&amp;L179)</f>
        <v/>
      </c>
      <c r="N179" s="33" t="str">
        <f aca="false">IF(E179="","",COUNTIF($E$6:E179,E179))</f>
        <v/>
      </c>
      <c r="O179" s="33" t="str">
        <f aca="false">IF(E179="","",E179&amp;"|"&amp;N179)</f>
        <v/>
      </c>
      <c r="P179" s="33" t="str">
        <f aca="false">IF(L179=1,COUNTIF($L$6:L179,1),"")</f>
        <v/>
      </c>
    </row>
    <row r="180" customFormat="false" ht="15" hidden="false" customHeight="false" outlineLevel="0" collapsed="false">
      <c r="A180" s="20"/>
      <c r="B180" s="29"/>
      <c r="C180" s="21"/>
      <c r="D180" s="6"/>
      <c r="E180" s="30"/>
      <c r="F180" s="8" t="str">
        <f aca="false">IF(E180="","",IFERROR(INDEX(會計科目表!$B$5:$B$104,MATCH(E180,會計科目表!$A$5:$A$104,0)),"科目不存在"))</f>
        <v/>
      </c>
      <c r="G180" s="22"/>
      <c r="H180" s="22"/>
      <c r="I180" s="6"/>
      <c r="J180" s="32" t="str">
        <f aca="false">IF(I180="","",HYPERLINK(IF(LEFT(I180,4)="http",I180,設定!$B$7&amp;I180),"開啟"))</f>
        <v/>
      </c>
      <c r="K180" s="23" t="str">
        <f aca="false">IF(A180="","",IF(B180="","缺日期",IF(E180="","缺科目",IF(F180="科目不存在","科目不存在",IF(ROUND(SUMIF($A$6:$A$505,A180,$G$6:$G$505)-SUMIF($A$6:$A$505,A180,$H$6:$H$505),2)=0,"✔","借貸不平")))))</f>
        <v/>
      </c>
      <c r="L180" s="33" t="str">
        <f aca="false">IF(A180="","",COUNTIF($A$6:A180,A180))</f>
        <v/>
      </c>
      <c r="M180" s="33" t="str">
        <f aca="false">IF(A180="","",A180&amp;"|"&amp;L180)</f>
        <v/>
      </c>
      <c r="N180" s="33" t="str">
        <f aca="false">IF(E180="","",COUNTIF($E$6:E180,E180))</f>
        <v/>
      </c>
      <c r="O180" s="33" t="str">
        <f aca="false">IF(E180="","",E180&amp;"|"&amp;N180)</f>
        <v/>
      </c>
      <c r="P180" s="33" t="str">
        <f aca="false">IF(L180=1,COUNTIF($L$6:L180,1),"")</f>
        <v/>
      </c>
    </row>
    <row r="181" customFormat="false" ht="15" hidden="false" customHeight="false" outlineLevel="0" collapsed="false">
      <c r="A181" s="20"/>
      <c r="B181" s="29"/>
      <c r="C181" s="21"/>
      <c r="D181" s="6"/>
      <c r="E181" s="30"/>
      <c r="F181" s="8" t="str">
        <f aca="false">IF(E181="","",IFERROR(INDEX(會計科目表!$B$5:$B$104,MATCH(E181,會計科目表!$A$5:$A$104,0)),"科目不存在"))</f>
        <v/>
      </c>
      <c r="G181" s="22"/>
      <c r="H181" s="22"/>
      <c r="I181" s="6"/>
      <c r="J181" s="32" t="str">
        <f aca="false">IF(I181="","",HYPERLINK(IF(LEFT(I181,4)="http",I181,設定!$B$7&amp;I181),"開啟"))</f>
        <v/>
      </c>
      <c r="K181" s="23" t="str">
        <f aca="false">IF(A181="","",IF(B181="","缺日期",IF(E181="","缺科目",IF(F181="科目不存在","科目不存在",IF(ROUND(SUMIF($A$6:$A$505,A181,$G$6:$G$505)-SUMIF($A$6:$A$505,A181,$H$6:$H$505),2)=0,"✔","借貸不平")))))</f>
        <v/>
      </c>
      <c r="L181" s="33" t="str">
        <f aca="false">IF(A181="","",COUNTIF($A$6:A181,A181))</f>
        <v/>
      </c>
      <c r="M181" s="33" t="str">
        <f aca="false">IF(A181="","",A181&amp;"|"&amp;L181)</f>
        <v/>
      </c>
      <c r="N181" s="33" t="str">
        <f aca="false">IF(E181="","",COUNTIF($E$6:E181,E181))</f>
        <v/>
      </c>
      <c r="O181" s="33" t="str">
        <f aca="false">IF(E181="","",E181&amp;"|"&amp;N181)</f>
        <v/>
      </c>
      <c r="P181" s="33" t="str">
        <f aca="false">IF(L181=1,COUNTIF($L$6:L181,1),"")</f>
        <v/>
      </c>
    </row>
    <row r="182" customFormat="false" ht="15" hidden="false" customHeight="false" outlineLevel="0" collapsed="false">
      <c r="A182" s="20"/>
      <c r="B182" s="29"/>
      <c r="C182" s="21"/>
      <c r="D182" s="6"/>
      <c r="E182" s="30"/>
      <c r="F182" s="8" t="str">
        <f aca="false">IF(E182="","",IFERROR(INDEX(會計科目表!$B$5:$B$104,MATCH(E182,會計科目表!$A$5:$A$104,0)),"科目不存在"))</f>
        <v/>
      </c>
      <c r="G182" s="22"/>
      <c r="H182" s="22"/>
      <c r="I182" s="6"/>
      <c r="J182" s="32" t="str">
        <f aca="false">IF(I182="","",HYPERLINK(IF(LEFT(I182,4)="http",I182,設定!$B$7&amp;I182),"開啟"))</f>
        <v/>
      </c>
      <c r="K182" s="23" t="str">
        <f aca="false">IF(A182="","",IF(B182="","缺日期",IF(E182="","缺科目",IF(F182="科目不存在","科目不存在",IF(ROUND(SUMIF($A$6:$A$505,A182,$G$6:$G$505)-SUMIF($A$6:$A$505,A182,$H$6:$H$505),2)=0,"✔","借貸不平")))))</f>
        <v/>
      </c>
      <c r="L182" s="33" t="str">
        <f aca="false">IF(A182="","",COUNTIF($A$6:A182,A182))</f>
        <v/>
      </c>
      <c r="M182" s="33" t="str">
        <f aca="false">IF(A182="","",A182&amp;"|"&amp;L182)</f>
        <v/>
      </c>
      <c r="N182" s="33" t="str">
        <f aca="false">IF(E182="","",COUNTIF($E$6:E182,E182))</f>
        <v/>
      </c>
      <c r="O182" s="33" t="str">
        <f aca="false">IF(E182="","",E182&amp;"|"&amp;N182)</f>
        <v/>
      </c>
      <c r="P182" s="33" t="str">
        <f aca="false">IF(L182=1,COUNTIF($L$6:L182,1),"")</f>
        <v/>
      </c>
    </row>
    <row r="183" customFormat="false" ht="15" hidden="false" customHeight="false" outlineLevel="0" collapsed="false">
      <c r="A183" s="20"/>
      <c r="B183" s="29"/>
      <c r="C183" s="21"/>
      <c r="D183" s="6"/>
      <c r="E183" s="30"/>
      <c r="F183" s="8" t="str">
        <f aca="false">IF(E183="","",IFERROR(INDEX(會計科目表!$B$5:$B$104,MATCH(E183,會計科目表!$A$5:$A$104,0)),"科目不存在"))</f>
        <v/>
      </c>
      <c r="G183" s="22"/>
      <c r="H183" s="22"/>
      <c r="I183" s="6"/>
      <c r="J183" s="32" t="str">
        <f aca="false">IF(I183="","",HYPERLINK(IF(LEFT(I183,4)="http",I183,設定!$B$7&amp;I183),"開啟"))</f>
        <v/>
      </c>
      <c r="K183" s="23" t="str">
        <f aca="false">IF(A183="","",IF(B183="","缺日期",IF(E183="","缺科目",IF(F183="科目不存在","科目不存在",IF(ROUND(SUMIF($A$6:$A$505,A183,$G$6:$G$505)-SUMIF($A$6:$A$505,A183,$H$6:$H$505),2)=0,"✔","借貸不平")))))</f>
        <v/>
      </c>
      <c r="L183" s="33" t="str">
        <f aca="false">IF(A183="","",COUNTIF($A$6:A183,A183))</f>
        <v/>
      </c>
      <c r="M183" s="33" t="str">
        <f aca="false">IF(A183="","",A183&amp;"|"&amp;L183)</f>
        <v/>
      </c>
      <c r="N183" s="33" t="str">
        <f aca="false">IF(E183="","",COUNTIF($E$6:E183,E183))</f>
        <v/>
      </c>
      <c r="O183" s="33" t="str">
        <f aca="false">IF(E183="","",E183&amp;"|"&amp;N183)</f>
        <v/>
      </c>
      <c r="P183" s="33" t="str">
        <f aca="false">IF(L183=1,COUNTIF($L$6:L183,1),"")</f>
        <v/>
      </c>
    </row>
    <row r="184" customFormat="false" ht="15" hidden="false" customHeight="false" outlineLevel="0" collapsed="false">
      <c r="A184" s="20"/>
      <c r="B184" s="29"/>
      <c r="C184" s="21"/>
      <c r="D184" s="6"/>
      <c r="E184" s="30"/>
      <c r="F184" s="8" t="str">
        <f aca="false">IF(E184="","",IFERROR(INDEX(會計科目表!$B$5:$B$104,MATCH(E184,會計科目表!$A$5:$A$104,0)),"科目不存在"))</f>
        <v/>
      </c>
      <c r="G184" s="22"/>
      <c r="H184" s="22"/>
      <c r="I184" s="6"/>
      <c r="J184" s="32" t="str">
        <f aca="false">IF(I184="","",HYPERLINK(IF(LEFT(I184,4)="http",I184,設定!$B$7&amp;I184),"開啟"))</f>
        <v/>
      </c>
      <c r="K184" s="23" t="str">
        <f aca="false">IF(A184="","",IF(B184="","缺日期",IF(E184="","缺科目",IF(F184="科目不存在","科目不存在",IF(ROUND(SUMIF($A$6:$A$505,A184,$G$6:$G$505)-SUMIF($A$6:$A$505,A184,$H$6:$H$505),2)=0,"✔","借貸不平")))))</f>
        <v/>
      </c>
      <c r="L184" s="33" t="str">
        <f aca="false">IF(A184="","",COUNTIF($A$6:A184,A184))</f>
        <v/>
      </c>
      <c r="M184" s="33" t="str">
        <f aca="false">IF(A184="","",A184&amp;"|"&amp;L184)</f>
        <v/>
      </c>
      <c r="N184" s="33" t="str">
        <f aca="false">IF(E184="","",COUNTIF($E$6:E184,E184))</f>
        <v/>
      </c>
      <c r="O184" s="33" t="str">
        <f aca="false">IF(E184="","",E184&amp;"|"&amp;N184)</f>
        <v/>
      </c>
      <c r="P184" s="33" t="str">
        <f aca="false">IF(L184=1,COUNTIF($L$6:L184,1),"")</f>
        <v/>
      </c>
    </row>
    <row r="185" customFormat="false" ht="15" hidden="false" customHeight="false" outlineLevel="0" collapsed="false">
      <c r="A185" s="20"/>
      <c r="B185" s="29"/>
      <c r="C185" s="21"/>
      <c r="D185" s="6"/>
      <c r="E185" s="30"/>
      <c r="F185" s="8" t="str">
        <f aca="false">IF(E185="","",IFERROR(INDEX(會計科目表!$B$5:$B$104,MATCH(E185,會計科目表!$A$5:$A$104,0)),"科目不存在"))</f>
        <v/>
      </c>
      <c r="G185" s="22"/>
      <c r="H185" s="22"/>
      <c r="I185" s="6"/>
      <c r="J185" s="32" t="str">
        <f aca="false">IF(I185="","",HYPERLINK(IF(LEFT(I185,4)="http",I185,設定!$B$7&amp;I185),"開啟"))</f>
        <v/>
      </c>
      <c r="K185" s="23" t="str">
        <f aca="false">IF(A185="","",IF(B185="","缺日期",IF(E185="","缺科目",IF(F185="科目不存在","科目不存在",IF(ROUND(SUMIF($A$6:$A$505,A185,$G$6:$G$505)-SUMIF($A$6:$A$505,A185,$H$6:$H$505),2)=0,"✔","借貸不平")))))</f>
        <v/>
      </c>
      <c r="L185" s="33" t="str">
        <f aca="false">IF(A185="","",COUNTIF($A$6:A185,A185))</f>
        <v/>
      </c>
      <c r="M185" s="33" t="str">
        <f aca="false">IF(A185="","",A185&amp;"|"&amp;L185)</f>
        <v/>
      </c>
      <c r="N185" s="33" t="str">
        <f aca="false">IF(E185="","",COUNTIF($E$6:E185,E185))</f>
        <v/>
      </c>
      <c r="O185" s="33" t="str">
        <f aca="false">IF(E185="","",E185&amp;"|"&amp;N185)</f>
        <v/>
      </c>
      <c r="P185" s="33" t="str">
        <f aca="false">IF(L185=1,COUNTIF($L$6:L185,1),"")</f>
        <v/>
      </c>
    </row>
    <row r="186" customFormat="false" ht="15" hidden="false" customHeight="false" outlineLevel="0" collapsed="false">
      <c r="A186" s="20"/>
      <c r="B186" s="29"/>
      <c r="C186" s="21"/>
      <c r="D186" s="6"/>
      <c r="E186" s="30"/>
      <c r="F186" s="8" t="str">
        <f aca="false">IF(E186="","",IFERROR(INDEX(會計科目表!$B$5:$B$104,MATCH(E186,會計科目表!$A$5:$A$104,0)),"科目不存在"))</f>
        <v/>
      </c>
      <c r="G186" s="22"/>
      <c r="H186" s="22"/>
      <c r="I186" s="6"/>
      <c r="J186" s="32" t="str">
        <f aca="false">IF(I186="","",HYPERLINK(IF(LEFT(I186,4)="http",I186,設定!$B$7&amp;I186),"開啟"))</f>
        <v/>
      </c>
      <c r="K186" s="23" t="str">
        <f aca="false">IF(A186="","",IF(B186="","缺日期",IF(E186="","缺科目",IF(F186="科目不存在","科目不存在",IF(ROUND(SUMIF($A$6:$A$505,A186,$G$6:$G$505)-SUMIF($A$6:$A$505,A186,$H$6:$H$505),2)=0,"✔","借貸不平")))))</f>
        <v/>
      </c>
      <c r="L186" s="33" t="str">
        <f aca="false">IF(A186="","",COUNTIF($A$6:A186,A186))</f>
        <v/>
      </c>
      <c r="M186" s="33" t="str">
        <f aca="false">IF(A186="","",A186&amp;"|"&amp;L186)</f>
        <v/>
      </c>
      <c r="N186" s="33" t="str">
        <f aca="false">IF(E186="","",COUNTIF($E$6:E186,E186))</f>
        <v/>
      </c>
      <c r="O186" s="33" t="str">
        <f aca="false">IF(E186="","",E186&amp;"|"&amp;N186)</f>
        <v/>
      </c>
      <c r="P186" s="33" t="str">
        <f aca="false">IF(L186=1,COUNTIF($L$6:L186,1),"")</f>
        <v/>
      </c>
    </row>
    <row r="187" customFormat="false" ht="15" hidden="false" customHeight="false" outlineLevel="0" collapsed="false">
      <c r="A187" s="20"/>
      <c r="B187" s="29"/>
      <c r="C187" s="21"/>
      <c r="D187" s="6"/>
      <c r="E187" s="30"/>
      <c r="F187" s="8" t="str">
        <f aca="false">IF(E187="","",IFERROR(INDEX(會計科目表!$B$5:$B$104,MATCH(E187,會計科目表!$A$5:$A$104,0)),"科目不存在"))</f>
        <v/>
      </c>
      <c r="G187" s="22"/>
      <c r="H187" s="22"/>
      <c r="I187" s="6"/>
      <c r="J187" s="32" t="str">
        <f aca="false">IF(I187="","",HYPERLINK(IF(LEFT(I187,4)="http",I187,設定!$B$7&amp;I187),"開啟"))</f>
        <v/>
      </c>
      <c r="K187" s="23" t="str">
        <f aca="false">IF(A187="","",IF(B187="","缺日期",IF(E187="","缺科目",IF(F187="科目不存在","科目不存在",IF(ROUND(SUMIF($A$6:$A$505,A187,$G$6:$G$505)-SUMIF($A$6:$A$505,A187,$H$6:$H$505),2)=0,"✔","借貸不平")))))</f>
        <v/>
      </c>
      <c r="L187" s="33" t="str">
        <f aca="false">IF(A187="","",COUNTIF($A$6:A187,A187))</f>
        <v/>
      </c>
      <c r="M187" s="33" t="str">
        <f aca="false">IF(A187="","",A187&amp;"|"&amp;L187)</f>
        <v/>
      </c>
      <c r="N187" s="33" t="str">
        <f aca="false">IF(E187="","",COUNTIF($E$6:E187,E187))</f>
        <v/>
      </c>
      <c r="O187" s="33" t="str">
        <f aca="false">IF(E187="","",E187&amp;"|"&amp;N187)</f>
        <v/>
      </c>
      <c r="P187" s="33" t="str">
        <f aca="false">IF(L187=1,COUNTIF($L$6:L187,1),"")</f>
        <v/>
      </c>
    </row>
    <row r="188" customFormat="false" ht="15" hidden="false" customHeight="false" outlineLevel="0" collapsed="false">
      <c r="A188" s="20"/>
      <c r="B188" s="29"/>
      <c r="C188" s="21"/>
      <c r="D188" s="6"/>
      <c r="E188" s="30"/>
      <c r="F188" s="8" t="str">
        <f aca="false">IF(E188="","",IFERROR(INDEX(會計科目表!$B$5:$B$104,MATCH(E188,會計科目表!$A$5:$A$104,0)),"科目不存在"))</f>
        <v/>
      </c>
      <c r="G188" s="22"/>
      <c r="H188" s="22"/>
      <c r="I188" s="6"/>
      <c r="J188" s="32" t="str">
        <f aca="false">IF(I188="","",HYPERLINK(IF(LEFT(I188,4)="http",I188,設定!$B$7&amp;I188),"開啟"))</f>
        <v/>
      </c>
      <c r="K188" s="23" t="str">
        <f aca="false">IF(A188="","",IF(B188="","缺日期",IF(E188="","缺科目",IF(F188="科目不存在","科目不存在",IF(ROUND(SUMIF($A$6:$A$505,A188,$G$6:$G$505)-SUMIF($A$6:$A$505,A188,$H$6:$H$505),2)=0,"✔","借貸不平")))))</f>
        <v/>
      </c>
      <c r="L188" s="33" t="str">
        <f aca="false">IF(A188="","",COUNTIF($A$6:A188,A188))</f>
        <v/>
      </c>
      <c r="M188" s="33" t="str">
        <f aca="false">IF(A188="","",A188&amp;"|"&amp;L188)</f>
        <v/>
      </c>
      <c r="N188" s="33" t="str">
        <f aca="false">IF(E188="","",COUNTIF($E$6:E188,E188))</f>
        <v/>
      </c>
      <c r="O188" s="33" t="str">
        <f aca="false">IF(E188="","",E188&amp;"|"&amp;N188)</f>
        <v/>
      </c>
      <c r="P188" s="33" t="str">
        <f aca="false">IF(L188=1,COUNTIF($L$6:L188,1),"")</f>
        <v/>
      </c>
    </row>
    <row r="189" customFormat="false" ht="15" hidden="false" customHeight="false" outlineLevel="0" collapsed="false">
      <c r="A189" s="20"/>
      <c r="B189" s="29"/>
      <c r="C189" s="21"/>
      <c r="D189" s="6"/>
      <c r="E189" s="30"/>
      <c r="F189" s="8" t="str">
        <f aca="false">IF(E189="","",IFERROR(INDEX(會計科目表!$B$5:$B$104,MATCH(E189,會計科目表!$A$5:$A$104,0)),"科目不存在"))</f>
        <v/>
      </c>
      <c r="G189" s="22"/>
      <c r="H189" s="22"/>
      <c r="I189" s="6"/>
      <c r="J189" s="32" t="str">
        <f aca="false">IF(I189="","",HYPERLINK(IF(LEFT(I189,4)="http",I189,設定!$B$7&amp;I189),"開啟"))</f>
        <v/>
      </c>
      <c r="K189" s="23" t="str">
        <f aca="false">IF(A189="","",IF(B189="","缺日期",IF(E189="","缺科目",IF(F189="科目不存在","科目不存在",IF(ROUND(SUMIF($A$6:$A$505,A189,$G$6:$G$505)-SUMIF($A$6:$A$505,A189,$H$6:$H$505),2)=0,"✔","借貸不平")))))</f>
        <v/>
      </c>
      <c r="L189" s="33" t="str">
        <f aca="false">IF(A189="","",COUNTIF($A$6:A189,A189))</f>
        <v/>
      </c>
      <c r="M189" s="33" t="str">
        <f aca="false">IF(A189="","",A189&amp;"|"&amp;L189)</f>
        <v/>
      </c>
      <c r="N189" s="33" t="str">
        <f aca="false">IF(E189="","",COUNTIF($E$6:E189,E189))</f>
        <v/>
      </c>
      <c r="O189" s="33" t="str">
        <f aca="false">IF(E189="","",E189&amp;"|"&amp;N189)</f>
        <v/>
      </c>
      <c r="P189" s="33" t="str">
        <f aca="false">IF(L189=1,COUNTIF($L$6:L189,1),"")</f>
        <v/>
      </c>
    </row>
    <row r="190" customFormat="false" ht="15" hidden="false" customHeight="false" outlineLevel="0" collapsed="false">
      <c r="A190" s="20"/>
      <c r="B190" s="29"/>
      <c r="C190" s="21"/>
      <c r="D190" s="6"/>
      <c r="E190" s="30"/>
      <c r="F190" s="8" t="str">
        <f aca="false">IF(E190="","",IFERROR(INDEX(會計科目表!$B$5:$B$104,MATCH(E190,會計科目表!$A$5:$A$104,0)),"科目不存在"))</f>
        <v/>
      </c>
      <c r="G190" s="22"/>
      <c r="H190" s="22"/>
      <c r="I190" s="6"/>
      <c r="J190" s="32" t="str">
        <f aca="false">IF(I190="","",HYPERLINK(IF(LEFT(I190,4)="http",I190,設定!$B$7&amp;I190),"開啟"))</f>
        <v/>
      </c>
      <c r="K190" s="23" t="str">
        <f aca="false">IF(A190="","",IF(B190="","缺日期",IF(E190="","缺科目",IF(F190="科目不存在","科目不存在",IF(ROUND(SUMIF($A$6:$A$505,A190,$G$6:$G$505)-SUMIF($A$6:$A$505,A190,$H$6:$H$505),2)=0,"✔","借貸不平")))))</f>
        <v/>
      </c>
      <c r="L190" s="33" t="str">
        <f aca="false">IF(A190="","",COUNTIF($A$6:A190,A190))</f>
        <v/>
      </c>
      <c r="M190" s="33" t="str">
        <f aca="false">IF(A190="","",A190&amp;"|"&amp;L190)</f>
        <v/>
      </c>
      <c r="N190" s="33" t="str">
        <f aca="false">IF(E190="","",COUNTIF($E$6:E190,E190))</f>
        <v/>
      </c>
      <c r="O190" s="33" t="str">
        <f aca="false">IF(E190="","",E190&amp;"|"&amp;N190)</f>
        <v/>
      </c>
      <c r="P190" s="33" t="str">
        <f aca="false">IF(L190=1,COUNTIF($L$6:L190,1),"")</f>
        <v/>
      </c>
    </row>
    <row r="191" customFormat="false" ht="15" hidden="false" customHeight="false" outlineLevel="0" collapsed="false">
      <c r="A191" s="20"/>
      <c r="B191" s="29"/>
      <c r="C191" s="21"/>
      <c r="D191" s="6"/>
      <c r="E191" s="30"/>
      <c r="F191" s="8" t="str">
        <f aca="false">IF(E191="","",IFERROR(INDEX(會計科目表!$B$5:$B$104,MATCH(E191,會計科目表!$A$5:$A$104,0)),"科目不存在"))</f>
        <v/>
      </c>
      <c r="G191" s="22"/>
      <c r="H191" s="22"/>
      <c r="I191" s="6"/>
      <c r="J191" s="32" t="str">
        <f aca="false">IF(I191="","",HYPERLINK(IF(LEFT(I191,4)="http",I191,設定!$B$7&amp;I191),"開啟"))</f>
        <v/>
      </c>
      <c r="K191" s="23" t="str">
        <f aca="false">IF(A191="","",IF(B191="","缺日期",IF(E191="","缺科目",IF(F191="科目不存在","科目不存在",IF(ROUND(SUMIF($A$6:$A$505,A191,$G$6:$G$505)-SUMIF($A$6:$A$505,A191,$H$6:$H$505),2)=0,"✔","借貸不平")))))</f>
        <v/>
      </c>
      <c r="L191" s="33" t="str">
        <f aca="false">IF(A191="","",COUNTIF($A$6:A191,A191))</f>
        <v/>
      </c>
      <c r="M191" s="33" t="str">
        <f aca="false">IF(A191="","",A191&amp;"|"&amp;L191)</f>
        <v/>
      </c>
      <c r="N191" s="33" t="str">
        <f aca="false">IF(E191="","",COUNTIF($E$6:E191,E191))</f>
        <v/>
      </c>
      <c r="O191" s="33" t="str">
        <f aca="false">IF(E191="","",E191&amp;"|"&amp;N191)</f>
        <v/>
      </c>
      <c r="P191" s="33" t="str">
        <f aca="false">IF(L191=1,COUNTIF($L$6:L191,1),"")</f>
        <v/>
      </c>
    </row>
    <row r="192" customFormat="false" ht="15" hidden="false" customHeight="false" outlineLevel="0" collapsed="false">
      <c r="A192" s="20"/>
      <c r="B192" s="29"/>
      <c r="C192" s="21"/>
      <c r="D192" s="6"/>
      <c r="E192" s="30"/>
      <c r="F192" s="8" t="str">
        <f aca="false">IF(E192="","",IFERROR(INDEX(會計科目表!$B$5:$B$104,MATCH(E192,會計科目表!$A$5:$A$104,0)),"科目不存在"))</f>
        <v/>
      </c>
      <c r="G192" s="22"/>
      <c r="H192" s="22"/>
      <c r="I192" s="6"/>
      <c r="J192" s="32" t="str">
        <f aca="false">IF(I192="","",HYPERLINK(IF(LEFT(I192,4)="http",I192,設定!$B$7&amp;I192),"開啟"))</f>
        <v/>
      </c>
      <c r="K192" s="23" t="str">
        <f aca="false">IF(A192="","",IF(B192="","缺日期",IF(E192="","缺科目",IF(F192="科目不存在","科目不存在",IF(ROUND(SUMIF($A$6:$A$505,A192,$G$6:$G$505)-SUMIF($A$6:$A$505,A192,$H$6:$H$505),2)=0,"✔","借貸不平")))))</f>
        <v/>
      </c>
      <c r="L192" s="33" t="str">
        <f aca="false">IF(A192="","",COUNTIF($A$6:A192,A192))</f>
        <v/>
      </c>
      <c r="M192" s="33" t="str">
        <f aca="false">IF(A192="","",A192&amp;"|"&amp;L192)</f>
        <v/>
      </c>
      <c r="N192" s="33" t="str">
        <f aca="false">IF(E192="","",COUNTIF($E$6:E192,E192))</f>
        <v/>
      </c>
      <c r="O192" s="33" t="str">
        <f aca="false">IF(E192="","",E192&amp;"|"&amp;N192)</f>
        <v/>
      </c>
      <c r="P192" s="33" t="str">
        <f aca="false">IF(L192=1,COUNTIF($L$6:L192,1),"")</f>
        <v/>
      </c>
    </row>
    <row r="193" customFormat="false" ht="15" hidden="false" customHeight="false" outlineLevel="0" collapsed="false">
      <c r="A193" s="20"/>
      <c r="B193" s="29"/>
      <c r="C193" s="21"/>
      <c r="D193" s="6"/>
      <c r="E193" s="30"/>
      <c r="F193" s="8" t="str">
        <f aca="false">IF(E193="","",IFERROR(INDEX(會計科目表!$B$5:$B$104,MATCH(E193,會計科目表!$A$5:$A$104,0)),"科目不存在"))</f>
        <v/>
      </c>
      <c r="G193" s="22"/>
      <c r="H193" s="22"/>
      <c r="I193" s="6"/>
      <c r="J193" s="32" t="str">
        <f aca="false">IF(I193="","",HYPERLINK(IF(LEFT(I193,4)="http",I193,設定!$B$7&amp;I193),"開啟"))</f>
        <v/>
      </c>
      <c r="K193" s="23" t="str">
        <f aca="false">IF(A193="","",IF(B193="","缺日期",IF(E193="","缺科目",IF(F193="科目不存在","科目不存在",IF(ROUND(SUMIF($A$6:$A$505,A193,$G$6:$G$505)-SUMIF($A$6:$A$505,A193,$H$6:$H$505),2)=0,"✔","借貸不平")))))</f>
        <v/>
      </c>
      <c r="L193" s="33" t="str">
        <f aca="false">IF(A193="","",COUNTIF($A$6:A193,A193))</f>
        <v/>
      </c>
      <c r="M193" s="33" t="str">
        <f aca="false">IF(A193="","",A193&amp;"|"&amp;L193)</f>
        <v/>
      </c>
      <c r="N193" s="33" t="str">
        <f aca="false">IF(E193="","",COUNTIF($E$6:E193,E193))</f>
        <v/>
      </c>
      <c r="O193" s="33" t="str">
        <f aca="false">IF(E193="","",E193&amp;"|"&amp;N193)</f>
        <v/>
      </c>
      <c r="P193" s="33" t="str">
        <f aca="false">IF(L193=1,COUNTIF($L$6:L193,1),"")</f>
        <v/>
      </c>
    </row>
    <row r="194" customFormat="false" ht="15" hidden="false" customHeight="false" outlineLevel="0" collapsed="false">
      <c r="A194" s="20"/>
      <c r="B194" s="29"/>
      <c r="C194" s="21"/>
      <c r="D194" s="6"/>
      <c r="E194" s="30"/>
      <c r="F194" s="8" t="str">
        <f aca="false">IF(E194="","",IFERROR(INDEX(會計科目表!$B$5:$B$104,MATCH(E194,會計科目表!$A$5:$A$104,0)),"科目不存在"))</f>
        <v/>
      </c>
      <c r="G194" s="22"/>
      <c r="H194" s="22"/>
      <c r="I194" s="6"/>
      <c r="J194" s="32" t="str">
        <f aca="false">IF(I194="","",HYPERLINK(IF(LEFT(I194,4)="http",I194,設定!$B$7&amp;I194),"開啟"))</f>
        <v/>
      </c>
      <c r="K194" s="23" t="str">
        <f aca="false">IF(A194="","",IF(B194="","缺日期",IF(E194="","缺科目",IF(F194="科目不存在","科目不存在",IF(ROUND(SUMIF($A$6:$A$505,A194,$G$6:$G$505)-SUMIF($A$6:$A$505,A194,$H$6:$H$505),2)=0,"✔","借貸不平")))))</f>
        <v/>
      </c>
      <c r="L194" s="33" t="str">
        <f aca="false">IF(A194="","",COUNTIF($A$6:A194,A194))</f>
        <v/>
      </c>
      <c r="M194" s="33" t="str">
        <f aca="false">IF(A194="","",A194&amp;"|"&amp;L194)</f>
        <v/>
      </c>
      <c r="N194" s="33" t="str">
        <f aca="false">IF(E194="","",COUNTIF($E$6:E194,E194))</f>
        <v/>
      </c>
      <c r="O194" s="33" t="str">
        <f aca="false">IF(E194="","",E194&amp;"|"&amp;N194)</f>
        <v/>
      </c>
      <c r="P194" s="33" t="str">
        <f aca="false">IF(L194=1,COUNTIF($L$6:L194,1),"")</f>
        <v/>
      </c>
    </row>
    <row r="195" customFormat="false" ht="15" hidden="false" customHeight="false" outlineLevel="0" collapsed="false">
      <c r="A195" s="20"/>
      <c r="B195" s="29"/>
      <c r="C195" s="21"/>
      <c r="D195" s="6"/>
      <c r="E195" s="30"/>
      <c r="F195" s="8" t="str">
        <f aca="false">IF(E195="","",IFERROR(INDEX(會計科目表!$B$5:$B$104,MATCH(E195,會計科目表!$A$5:$A$104,0)),"科目不存在"))</f>
        <v/>
      </c>
      <c r="G195" s="22"/>
      <c r="H195" s="22"/>
      <c r="I195" s="6"/>
      <c r="J195" s="32" t="str">
        <f aca="false">IF(I195="","",HYPERLINK(IF(LEFT(I195,4)="http",I195,設定!$B$7&amp;I195),"開啟"))</f>
        <v/>
      </c>
      <c r="K195" s="23" t="str">
        <f aca="false">IF(A195="","",IF(B195="","缺日期",IF(E195="","缺科目",IF(F195="科目不存在","科目不存在",IF(ROUND(SUMIF($A$6:$A$505,A195,$G$6:$G$505)-SUMIF($A$6:$A$505,A195,$H$6:$H$505),2)=0,"✔","借貸不平")))))</f>
        <v/>
      </c>
      <c r="L195" s="33" t="str">
        <f aca="false">IF(A195="","",COUNTIF($A$6:A195,A195))</f>
        <v/>
      </c>
      <c r="M195" s="33" t="str">
        <f aca="false">IF(A195="","",A195&amp;"|"&amp;L195)</f>
        <v/>
      </c>
      <c r="N195" s="33" t="str">
        <f aca="false">IF(E195="","",COUNTIF($E$6:E195,E195))</f>
        <v/>
      </c>
      <c r="O195" s="33" t="str">
        <f aca="false">IF(E195="","",E195&amp;"|"&amp;N195)</f>
        <v/>
      </c>
      <c r="P195" s="33" t="str">
        <f aca="false">IF(L195=1,COUNTIF($L$6:L195,1),"")</f>
        <v/>
      </c>
    </row>
    <row r="196" customFormat="false" ht="15" hidden="false" customHeight="false" outlineLevel="0" collapsed="false">
      <c r="A196" s="20"/>
      <c r="B196" s="29"/>
      <c r="C196" s="21"/>
      <c r="D196" s="6"/>
      <c r="E196" s="30"/>
      <c r="F196" s="8" t="str">
        <f aca="false">IF(E196="","",IFERROR(INDEX(會計科目表!$B$5:$B$104,MATCH(E196,會計科目表!$A$5:$A$104,0)),"科目不存在"))</f>
        <v/>
      </c>
      <c r="G196" s="22"/>
      <c r="H196" s="22"/>
      <c r="I196" s="6"/>
      <c r="J196" s="32" t="str">
        <f aca="false">IF(I196="","",HYPERLINK(IF(LEFT(I196,4)="http",I196,設定!$B$7&amp;I196),"開啟"))</f>
        <v/>
      </c>
      <c r="K196" s="23" t="str">
        <f aca="false">IF(A196="","",IF(B196="","缺日期",IF(E196="","缺科目",IF(F196="科目不存在","科目不存在",IF(ROUND(SUMIF($A$6:$A$505,A196,$G$6:$G$505)-SUMIF($A$6:$A$505,A196,$H$6:$H$505),2)=0,"✔","借貸不平")))))</f>
        <v/>
      </c>
      <c r="L196" s="33" t="str">
        <f aca="false">IF(A196="","",COUNTIF($A$6:A196,A196))</f>
        <v/>
      </c>
      <c r="M196" s="33" t="str">
        <f aca="false">IF(A196="","",A196&amp;"|"&amp;L196)</f>
        <v/>
      </c>
      <c r="N196" s="33" t="str">
        <f aca="false">IF(E196="","",COUNTIF($E$6:E196,E196))</f>
        <v/>
      </c>
      <c r="O196" s="33" t="str">
        <f aca="false">IF(E196="","",E196&amp;"|"&amp;N196)</f>
        <v/>
      </c>
      <c r="P196" s="33" t="str">
        <f aca="false">IF(L196=1,COUNTIF($L$6:L196,1),"")</f>
        <v/>
      </c>
    </row>
    <row r="197" customFormat="false" ht="15" hidden="false" customHeight="false" outlineLevel="0" collapsed="false">
      <c r="A197" s="20"/>
      <c r="B197" s="29"/>
      <c r="C197" s="21"/>
      <c r="D197" s="6"/>
      <c r="E197" s="30"/>
      <c r="F197" s="8" t="str">
        <f aca="false">IF(E197="","",IFERROR(INDEX(會計科目表!$B$5:$B$104,MATCH(E197,會計科目表!$A$5:$A$104,0)),"科目不存在"))</f>
        <v/>
      </c>
      <c r="G197" s="22"/>
      <c r="H197" s="22"/>
      <c r="I197" s="6"/>
      <c r="J197" s="32" t="str">
        <f aca="false">IF(I197="","",HYPERLINK(IF(LEFT(I197,4)="http",I197,設定!$B$7&amp;I197),"開啟"))</f>
        <v/>
      </c>
      <c r="K197" s="23" t="str">
        <f aca="false">IF(A197="","",IF(B197="","缺日期",IF(E197="","缺科目",IF(F197="科目不存在","科目不存在",IF(ROUND(SUMIF($A$6:$A$505,A197,$G$6:$G$505)-SUMIF($A$6:$A$505,A197,$H$6:$H$505),2)=0,"✔","借貸不平")))))</f>
        <v/>
      </c>
      <c r="L197" s="33" t="str">
        <f aca="false">IF(A197="","",COUNTIF($A$6:A197,A197))</f>
        <v/>
      </c>
      <c r="M197" s="33" t="str">
        <f aca="false">IF(A197="","",A197&amp;"|"&amp;L197)</f>
        <v/>
      </c>
      <c r="N197" s="33" t="str">
        <f aca="false">IF(E197="","",COUNTIF($E$6:E197,E197))</f>
        <v/>
      </c>
      <c r="O197" s="33" t="str">
        <f aca="false">IF(E197="","",E197&amp;"|"&amp;N197)</f>
        <v/>
      </c>
      <c r="P197" s="33" t="str">
        <f aca="false">IF(L197=1,COUNTIF($L$6:L197,1),"")</f>
        <v/>
      </c>
    </row>
    <row r="198" customFormat="false" ht="15" hidden="false" customHeight="false" outlineLevel="0" collapsed="false">
      <c r="A198" s="20"/>
      <c r="B198" s="29"/>
      <c r="C198" s="21"/>
      <c r="D198" s="6"/>
      <c r="E198" s="30"/>
      <c r="F198" s="8" t="str">
        <f aca="false">IF(E198="","",IFERROR(INDEX(會計科目表!$B$5:$B$104,MATCH(E198,會計科目表!$A$5:$A$104,0)),"科目不存在"))</f>
        <v/>
      </c>
      <c r="G198" s="22"/>
      <c r="H198" s="22"/>
      <c r="I198" s="6"/>
      <c r="J198" s="32" t="str">
        <f aca="false">IF(I198="","",HYPERLINK(IF(LEFT(I198,4)="http",I198,設定!$B$7&amp;I198),"開啟"))</f>
        <v/>
      </c>
      <c r="K198" s="23" t="str">
        <f aca="false">IF(A198="","",IF(B198="","缺日期",IF(E198="","缺科目",IF(F198="科目不存在","科目不存在",IF(ROUND(SUMIF($A$6:$A$505,A198,$G$6:$G$505)-SUMIF($A$6:$A$505,A198,$H$6:$H$505),2)=0,"✔","借貸不平")))))</f>
        <v/>
      </c>
      <c r="L198" s="33" t="str">
        <f aca="false">IF(A198="","",COUNTIF($A$6:A198,A198))</f>
        <v/>
      </c>
      <c r="M198" s="33" t="str">
        <f aca="false">IF(A198="","",A198&amp;"|"&amp;L198)</f>
        <v/>
      </c>
      <c r="N198" s="33" t="str">
        <f aca="false">IF(E198="","",COUNTIF($E$6:E198,E198))</f>
        <v/>
      </c>
      <c r="O198" s="33" t="str">
        <f aca="false">IF(E198="","",E198&amp;"|"&amp;N198)</f>
        <v/>
      </c>
      <c r="P198" s="33" t="str">
        <f aca="false">IF(L198=1,COUNTIF($L$6:L198,1),"")</f>
        <v/>
      </c>
    </row>
    <row r="199" customFormat="false" ht="15" hidden="false" customHeight="false" outlineLevel="0" collapsed="false">
      <c r="A199" s="20"/>
      <c r="B199" s="29"/>
      <c r="C199" s="21"/>
      <c r="D199" s="6"/>
      <c r="E199" s="30"/>
      <c r="F199" s="8" t="str">
        <f aca="false">IF(E199="","",IFERROR(INDEX(會計科目表!$B$5:$B$104,MATCH(E199,會計科目表!$A$5:$A$104,0)),"科目不存在"))</f>
        <v/>
      </c>
      <c r="G199" s="22"/>
      <c r="H199" s="22"/>
      <c r="I199" s="6"/>
      <c r="J199" s="32" t="str">
        <f aca="false">IF(I199="","",HYPERLINK(IF(LEFT(I199,4)="http",I199,設定!$B$7&amp;I199),"開啟"))</f>
        <v/>
      </c>
      <c r="K199" s="23" t="str">
        <f aca="false">IF(A199="","",IF(B199="","缺日期",IF(E199="","缺科目",IF(F199="科目不存在","科目不存在",IF(ROUND(SUMIF($A$6:$A$505,A199,$G$6:$G$505)-SUMIF($A$6:$A$505,A199,$H$6:$H$505),2)=0,"✔","借貸不平")))))</f>
        <v/>
      </c>
      <c r="L199" s="33" t="str">
        <f aca="false">IF(A199="","",COUNTIF($A$6:A199,A199))</f>
        <v/>
      </c>
      <c r="M199" s="33" t="str">
        <f aca="false">IF(A199="","",A199&amp;"|"&amp;L199)</f>
        <v/>
      </c>
      <c r="N199" s="33" t="str">
        <f aca="false">IF(E199="","",COUNTIF($E$6:E199,E199))</f>
        <v/>
      </c>
      <c r="O199" s="33" t="str">
        <f aca="false">IF(E199="","",E199&amp;"|"&amp;N199)</f>
        <v/>
      </c>
      <c r="P199" s="33" t="str">
        <f aca="false">IF(L199=1,COUNTIF($L$6:L199,1),"")</f>
        <v/>
      </c>
    </row>
    <row r="200" customFormat="false" ht="15" hidden="false" customHeight="false" outlineLevel="0" collapsed="false">
      <c r="A200" s="20"/>
      <c r="B200" s="29"/>
      <c r="C200" s="21"/>
      <c r="D200" s="6"/>
      <c r="E200" s="30"/>
      <c r="F200" s="8" t="str">
        <f aca="false">IF(E200="","",IFERROR(INDEX(會計科目表!$B$5:$B$104,MATCH(E200,會計科目表!$A$5:$A$104,0)),"科目不存在"))</f>
        <v/>
      </c>
      <c r="G200" s="22"/>
      <c r="H200" s="22"/>
      <c r="I200" s="6"/>
      <c r="J200" s="32" t="str">
        <f aca="false">IF(I200="","",HYPERLINK(IF(LEFT(I200,4)="http",I200,設定!$B$7&amp;I200),"開啟"))</f>
        <v/>
      </c>
      <c r="K200" s="23" t="str">
        <f aca="false">IF(A200="","",IF(B200="","缺日期",IF(E200="","缺科目",IF(F200="科目不存在","科目不存在",IF(ROUND(SUMIF($A$6:$A$505,A200,$G$6:$G$505)-SUMIF($A$6:$A$505,A200,$H$6:$H$505),2)=0,"✔","借貸不平")))))</f>
        <v/>
      </c>
      <c r="L200" s="33" t="str">
        <f aca="false">IF(A200="","",COUNTIF($A$6:A200,A200))</f>
        <v/>
      </c>
      <c r="M200" s="33" t="str">
        <f aca="false">IF(A200="","",A200&amp;"|"&amp;L200)</f>
        <v/>
      </c>
      <c r="N200" s="33" t="str">
        <f aca="false">IF(E200="","",COUNTIF($E$6:E200,E200))</f>
        <v/>
      </c>
      <c r="O200" s="33" t="str">
        <f aca="false">IF(E200="","",E200&amp;"|"&amp;N200)</f>
        <v/>
      </c>
      <c r="P200" s="33" t="str">
        <f aca="false">IF(L200=1,COUNTIF($L$6:L200,1),"")</f>
        <v/>
      </c>
    </row>
    <row r="201" customFormat="false" ht="15" hidden="false" customHeight="false" outlineLevel="0" collapsed="false">
      <c r="A201" s="20"/>
      <c r="B201" s="29"/>
      <c r="C201" s="21"/>
      <c r="D201" s="6"/>
      <c r="E201" s="30"/>
      <c r="F201" s="8" t="str">
        <f aca="false">IF(E201="","",IFERROR(INDEX(會計科目表!$B$5:$B$104,MATCH(E201,會計科目表!$A$5:$A$104,0)),"科目不存在"))</f>
        <v/>
      </c>
      <c r="G201" s="22"/>
      <c r="H201" s="22"/>
      <c r="I201" s="6"/>
      <c r="J201" s="32" t="str">
        <f aca="false">IF(I201="","",HYPERLINK(IF(LEFT(I201,4)="http",I201,設定!$B$7&amp;I201),"開啟"))</f>
        <v/>
      </c>
      <c r="K201" s="23" t="str">
        <f aca="false">IF(A201="","",IF(B201="","缺日期",IF(E201="","缺科目",IF(F201="科目不存在","科目不存在",IF(ROUND(SUMIF($A$6:$A$505,A201,$G$6:$G$505)-SUMIF($A$6:$A$505,A201,$H$6:$H$505),2)=0,"✔","借貸不平")))))</f>
        <v/>
      </c>
      <c r="L201" s="33" t="str">
        <f aca="false">IF(A201="","",COUNTIF($A$6:A201,A201))</f>
        <v/>
      </c>
      <c r="M201" s="33" t="str">
        <f aca="false">IF(A201="","",A201&amp;"|"&amp;L201)</f>
        <v/>
      </c>
      <c r="N201" s="33" t="str">
        <f aca="false">IF(E201="","",COUNTIF($E$6:E201,E201))</f>
        <v/>
      </c>
      <c r="O201" s="33" t="str">
        <f aca="false">IF(E201="","",E201&amp;"|"&amp;N201)</f>
        <v/>
      </c>
      <c r="P201" s="33" t="str">
        <f aca="false">IF(L201=1,COUNTIF($L$6:L201,1),"")</f>
        <v/>
      </c>
    </row>
    <row r="202" customFormat="false" ht="15" hidden="false" customHeight="false" outlineLevel="0" collapsed="false">
      <c r="A202" s="20"/>
      <c r="B202" s="29"/>
      <c r="C202" s="21"/>
      <c r="D202" s="6"/>
      <c r="E202" s="30"/>
      <c r="F202" s="8" t="str">
        <f aca="false">IF(E202="","",IFERROR(INDEX(會計科目表!$B$5:$B$104,MATCH(E202,會計科目表!$A$5:$A$104,0)),"科目不存在"))</f>
        <v/>
      </c>
      <c r="G202" s="22"/>
      <c r="H202" s="22"/>
      <c r="I202" s="6"/>
      <c r="J202" s="32" t="str">
        <f aca="false">IF(I202="","",HYPERLINK(IF(LEFT(I202,4)="http",I202,設定!$B$7&amp;I202),"開啟"))</f>
        <v/>
      </c>
      <c r="K202" s="23" t="str">
        <f aca="false">IF(A202="","",IF(B202="","缺日期",IF(E202="","缺科目",IF(F202="科目不存在","科目不存在",IF(ROUND(SUMIF($A$6:$A$505,A202,$G$6:$G$505)-SUMIF($A$6:$A$505,A202,$H$6:$H$505),2)=0,"✔","借貸不平")))))</f>
        <v/>
      </c>
      <c r="L202" s="33" t="str">
        <f aca="false">IF(A202="","",COUNTIF($A$6:A202,A202))</f>
        <v/>
      </c>
      <c r="M202" s="33" t="str">
        <f aca="false">IF(A202="","",A202&amp;"|"&amp;L202)</f>
        <v/>
      </c>
      <c r="N202" s="33" t="str">
        <f aca="false">IF(E202="","",COUNTIF($E$6:E202,E202))</f>
        <v/>
      </c>
      <c r="O202" s="33" t="str">
        <f aca="false">IF(E202="","",E202&amp;"|"&amp;N202)</f>
        <v/>
      </c>
      <c r="P202" s="33" t="str">
        <f aca="false">IF(L202=1,COUNTIF($L$6:L202,1),"")</f>
        <v/>
      </c>
    </row>
    <row r="203" customFormat="false" ht="15" hidden="false" customHeight="false" outlineLevel="0" collapsed="false">
      <c r="A203" s="20"/>
      <c r="B203" s="29"/>
      <c r="C203" s="21"/>
      <c r="D203" s="6"/>
      <c r="E203" s="30"/>
      <c r="F203" s="8" t="str">
        <f aca="false">IF(E203="","",IFERROR(INDEX(會計科目表!$B$5:$B$104,MATCH(E203,會計科目表!$A$5:$A$104,0)),"科目不存在"))</f>
        <v/>
      </c>
      <c r="G203" s="22"/>
      <c r="H203" s="22"/>
      <c r="I203" s="6"/>
      <c r="J203" s="32" t="str">
        <f aca="false">IF(I203="","",HYPERLINK(IF(LEFT(I203,4)="http",I203,設定!$B$7&amp;I203),"開啟"))</f>
        <v/>
      </c>
      <c r="K203" s="23" t="str">
        <f aca="false">IF(A203="","",IF(B203="","缺日期",IF(E203="","缺科目",IF(F203="科目不存在","科目不存在",IF(ROUND(SUMIF($A$6:$A$505,A203,$G$6:$G$505)-SUMIF($A$6:$A$505,A203,$H$6:$H$505),2)=0,"✔","借貸不平")))))</f>
        <v/>
      </c>
      <c r="L203" s="33" t="str">
        <f aca="false">IF(A203="","",COUNTIF($A$6:A203,A203))</f>
        <v/>
      </c>
      <c r="M203" s="33" t="str">
        <f aca="false">IF(A203="","",A203&amp;"|"&amp;L203)</f>
        <v/>
      </c>
      <c r="N203" s="33" t="str">
        <f aca="false">IF(E203="","",COUNTIF($E$6:E203,E203))</f>
        <v/>
      </c>
      <c r="O203" s="33" t="str">
        <f aca="false">IF(E203="","",E203&amp;"|"&amp;N203)</f>
        <v/>
      </c>
      <c r="P203" s="33" t="str">
        <f aca="false">IF(L203=1,COUNTIF($L$6:L203,1),"")</f>
        <v/>
      </c>
    </row>
    <row r="204" customFormat="false" ht="15" hidden="false" customHeight="false" outlineLevel="0" collapsed="false">
      <c r="A204" s="20"/>
      <c r="B204" s="29"/>
      <c r="C204" s="21"/>
      <c r="D204" s="6"/>
      <c r="E204" s="30"/>
      <c r="F204" s="8" t="str">
        <f aca="false">IF(E204="","",IFERROR(INDEX(會計科目表!$B$5:$B$104,MATCH(E204,會計科目表!$A$5:$A$104,0)),"科目不存在"))</f>
        <v/>
      </c>
      <c r="G204" s="22"/>
      <c r="H204" s="22"/>
      <c r="I204" s="6"/>
      <c r="J204" s="32" t="str">
        <f aca="false">IF(I204="","",HYPERLINK(IF(LEFT(I204,4)="http",I204,設定!$B$7&amp;I204),"開啟"))</f>
        <v/>
      </c>
      <c r="K204" s="23" t="str">
        <f aca="false">IF(A204="","",IF(B204="","缺日期",IF(E204="","缺科目",IF(F204="科目不存在","科目不存在",IF(ROUND(SUMIF($A$6:$A$505,A204,$G$6:$G$505)-SUMIF($A$6:$A$505,A204,$H$6:$H$505),2)=0,"✔","借貸不平")))))</f>
        <v/>
      </c>
      <c r="L204" s="33" t="str">
        <f aca="false">IF(A204="","",COUNTIF($A$6:A204,A204))</f>
        <v/>
      </c>
      <c r="M204" s="33" t="str">
        <f aca="false">IF(A204="","",A204&amp;"|"&amp;L204)</f>
        <v/>
      </c>
      <c r="N204" s="33" t="str">
        <f aca="false">IF(E204="","",COUNTIF($E$6:E204,E204))</f>
        <v/>
      </c>
      <c r="O204" s="33" t="str">
        <f aca="false">IF(E204="","",E204&amp;"|"&amp;N204)</f>
        <v/>
      </c>
      <c r="P204" s="33" t="str">
        <f aca="false">IF(L204=1,COUNTIF($L$6:L204,1),"")</f>
        <v/>
      </c>
    </row>
    <row r="205" customFormat="false" ht="15" hidden="false" customHeight="false" outlineLevel="0" collapsed="false">
      <c r="A205" s="20"/>
      <c r="B205" s="29"/>
      <c r="C205" s="21"/>
      <c r="D205" s="6"/>
      <c r="E205" s="30"/>
      <c r="F205" s="8" t="str">
        <f aca="false">IF(E205="","",IFERROR(INDEX(會計科目表!$B$5:$B$104,MATCH(E205,會計科目表!$A$5:$A$104,0)),"科目不存在"))</f>
        <v/>
      </c>
      <c r="G205" s="22"/>
      <c r="H205" s="22"/>
      <c r="I205" s="6"/>
      <c r="J205" s="32" t="str">
        <f aca="false">IF(I205="","",HYPERLINK(IF(LEFT(I205,4)="http",I205,設定!$B$7&amp;I205),"開啟"))</f>
        <v/>
      </c>
      <c r="K205" s="23" t="str">
        <f aca="false">IF(A205="","",IF(B205="","缺日期",IF(E205="","缺科目",IF(F205="科目不存在","科目不存在",IF(ROUND(SUMIF($A$6:$A$505,A205,$G$6:$G$505)-SUMIF($A$6:$A$505,A205,$H$6:$H$505),2)=0,"✔","借貸不平")))))</f>
        <v/>
      </c>
      <c r="L205" s="33" t="str">
        <f aca="false">IF(A205="","",COUNTIF($A$6:A205,A205))</f>
        <v/>
      </c>
      <c r="M205" s="33" t="str">
        <f aca="false">IF(A205="","",A205&amp;"|"&amp;L205)</f>
        <v/>
      </c>
      <c r="N205" s="33" t="str">
        <f aca="false">IF(E205="","",COUNTIF($E$6:E205,E205))</f>
        <v/>
      </c>
      <c r="O205" s="33" t="str">
        <f aca="false">IF(E205="","",E205&amp;"|"&amp;N205)</f>
        <v/>
      </c>
      <c r="P205" s="33" t="str">
        <f aca="false">IF(L205=1,COUNTIF($L$6:L205,1),"")</f>
        <v/>
      </c>
    </row>
    <row r="206" customFormat="false" ht="15" hidden="false" customHeight="false" outlineLevel="0" collapsed="false">
      <c r="A206" s="20"/>
      <c r="B206" s="29"/>
      <c r="C206" s="21"/>
      <c r="D206" s="6"/>
      <c r="E206" s="30"/>
      <c r="F206" s="8" t="str">
        <f aca="false">IF(E206="","",IFERROR(INDEX(會計科目表!$B$5:$B$104,MATCH(E206,會計科目表!$A$5:$A$104,0)),"科目不存在"))</f>
        <v/>
      </c>
      <c r="G206" s="22"/>
      <c r="H206" s="22"/>
      <c r="I206" s="6"/>
      <c r="J206" s="32" t="str">
        <f aca="false">IF(I206="","",HYPERLINK(IF(LEFT(I206,4)="http",I206,設定!$B$7&amp;I206),"開啟"))</f>
        <v/>
      </c>
      <c r="K206" s="23" t="str">
        <f aca="false">IF(A206="","",IF(B206="","缺日期",IF(E206="","缺科目",IF(F206="科目不存在","科目不存在",IF(ROUND(SUMIF($A$6:$A$505,A206,$G$6:$G$505)-SUMIF($A$6:$A$505,A206,$H$6:$H$505),2)=0,"✔","借貸不平")))))</f>
        <v/>
      </c>
      <c r="L206" s="33" t="str">
        <f aca="false">IF(A206="","",COUNTIF($A$6:A206,A206))</f>
        <v/>
      </c>
      <c r="M206" s="33" t="str">
        <f aca="false">IF(A206="","",A206&amp;"|"&amp;L206)</f>
        <v/>
      </c>
      <c r="N206" s="33" t="str">
        <f aca="false">IF(E206="","",COUNTIF($E$6:E206,E206))</f>
        <v/>
      </c>
      <c r="O206" s="33" t="str">
        <f aca="false">IF(E206="","",E206&amp;"|"&amp;N206)</f>
        <v/>
      </c>
      <c r="P206" s="33" t="str">
        <f aca="false">IF(L206=1,COUNTIF($L$6:L206,1),"")</f>
        <v/>
      </c>
    </row>
    <row r="207" customFormat="false" ht="15" hidden="false" customHeight="false" outlineLevel="0" collapsed="false">
      <c r="A207" s="20"/>
      <c r="B207" s="29"/>
      <c r="C207" s="21"/>
      <c r="D207" s="6"/>
      <c r="E207" s="30"/>
      <c r="F207" s="8" t="str">
        <f aca="false">IF(E207="","",IFERROR(INDEX(會計科目表!$B$5:$B$104,MATCH(E207,會計科目表!$A$5:$A$104,0)),"科目不存在"))</f>
        <v/>
      </c>
      <c r="G207" s="22"/>
      <c r="H207" s="22"/>
      <c r="I207" s="6"/>
      <c r="J207" s="32" t="str">
        <f aca="false">IF(I207="","",HYPERLINK(IF(LEFT(I207,4)="http",I207,設定!$B$7&amp;I207),"開啟"))</f>
        <v/>
      </c>
      <c r="K207" s="23" t="str">
        <f aca="false">IF(A207="","",IF(B207="","缺日期",IF(E207="","缺科目",IF(F207="科目不存在","科目不存在",IF(ROUND(SUMIF($A$6:$A$505,A207,$G$6:$G$505)-SUMIF($A$6:$A$505,A207,$H$6:$H$505),2)=0,"✔","借貸不平")))))</f>
        <v/>
      </c>
      <c r="L207" s="33" t="str">
        <f aca="false">IF(A207="","",COUNTIF($A$6:A207,A207))</f>
        <v/>
      </c>
      <c r="M207" s="33" t="str">
        <f aca="false">IF(A207="","",A207&amp;"|"&amp;L207)</f>
        <v/>
      </c>
      <c r="N207" s="33" t="str">
        <f aca="false">IF(E207="","",COUNTIF($E$6:E207,E207))</f>
        <v/>
      </c>
      <c r="O207" s="33" t="str">
        <f aca="false">IF(E207="","",E207&amp;"|"&amp;N207)</f>
        <v/>
      </c>
      <c r="P207" s="33" t="str">
        <f aca="false">IF(L207=1,COUNTIF($L$6:L207,1),"")</f>
        <v/>
      </c>
    </row>
    <row r="208" customFormat="false" ht="15" hidden="false" customHeight="false" outlineLevel="0" collapsed="false">
      <c r="A208" s="20"/>
      <c r="B208" s="29"/>
      <c r="C208" s="21"/>
      <c r="D208" s="6"/>
      <c r="E208" s="30"/>
      <c r="F208" s="8" t="str">
        <f aca="false">IF(E208="","",IFERROR(INDEX(會計科目表!$B$5:$B$104,MATCH(E208,會計科目表!$A$5:$A$104,0)),"科目不存在"))</f>
        <v/>
      </c>
      <c r="G208" s="22"/>
      <c r="H208" s="22"/>
      <c r="I208" s="6"/>
      <c r="J208" s="32" t="str">
        <f aca="false">IF(I208="","",HYPERLINK(IF(LEFT(I208,4)="http",I208,設定!$B$7&amp;I208),"開啟"))</f>
        <v/>
      </c>
      <c r="K208" s="23" t="str">
        <f aca="false">IF(A208="","",IF(B208="","缺日期",IF(E208="","缺科目",IF(F208="科目不存在","科目不存在",IF(ROUND(SUMIF($A$6:$A$505,A208,$G$6:$G$505)-SUMIF($A$6:$A$505,A208,$H$6:$H$505),2)=0,"✔","借貸不平")))))</f>
        <v/>
      </c>
      <c r="L208" s="33" t="str">
        <f aca="false">IF(A208="","",COUNTIF($A$6:A208,A208))</f>
        <v/>
      </c>
      <c r="M208" s="33" t="str">
        <f aca="false">IF(A208="","",A208&amp;"|"&amp;L208)</f>
        <v/>
      </c>
      <c r="N208" s="33" t="str">
        <f aca="false">IF(E208="","",COUNTIF($E$6:E208,E208))</f>
        <v/>
      </c>
      <c r="O208" s="33" t="str">
        <f aca="false">IF(E208="","",E208&amp;"|"&amp;N208)</f>
        <v/>
      </c>
      <c r="P208" s="33" t="str">
        <f aca="false">IF(L208=1,COUNTIF($L$6:L208,1),"")</f>
        <v/>
      </c>
    </row>
    <row r="209" customFormat="false" ht="15" hidden="false" customHeight="false" outlineLevel="0" collapsed="false">
      <c r="A209" s="20"/>
      <c r="B209" s="29"/>
      <c r="C209" s="21"/>
      <c r="D209" s="6"/>
      <c r="E209" s="30"/>
      <c r="F209" s="8" t="str">
        <f aca="false">IF(E209="","",IFERROR(INDEX(會計科目表!$B$5:$B$104,MATCH(E209,會計科目表!$A$5:$A$104,0)),"科目不存在"))</f>
        <v/>
      </c>
      <c r="G209" s="22"/>
      <c r="H209" s="22"/>
      <c r="I209" s="6"/>
      <c r="J209" s="32" t="str">
        <f aca="false">IF(I209="","",HYPERLINK(IF(LEFT(I209,4)="http",I209,設定!$B$7&amp;I209),"開啟"))</f>
        <v/>
      </c>
      <c r="K209" s="23" t="str">
        <f aca="false">IF(A209="","",IF(B209="","缺日期",IF(E209="","缺科目",IF(F209="科目不存在","科目不存在",IF(ROUND(SUMIF($A$6:$A$505,A209,$G$6:$G$505)-SUMIF($A$6:$A$505,A209,$H$6:$H$505),2)=0,"✔","借貸不平")))))</f>
        <v/>
      </c>
      <c r="L209" s="33" t="str">
        <f aca="false">IF(A209="","",COUNTIF($A$6:A209,A209))</f>
        <v/>
      </c>
      <c r="M209" s="33" t="str">
        <f aca="false">IF(A209="","",A209&amp;"|"&amp;L209)</f>
        <v/>
      </c>
      <c r="N209" s="33" t="str">
        <f aca="false">IF(E209="","",COUNTIF($E$6:E209,E209))</f>
        <v/>
      </c>
      <c r="O209" s="33" t="str">
        <f aca="false">IF(E209="","",E209&amp;"|"&amp;N209)</f>
        <v/>
      </c>
      <c r="P209" s="33" t="str">
        <f aca="false">IF(L209=1,COUNTIF($L$6:L209,1),"")</f>
        <v/>
      </c>
    </row>
    <row r="210" customFormat="false" ht="15" hidden="false" customHeight="false" outlineLevel="0" collapsed="false">
      <c r="A210" s="20"/>
      <c r="B210" s="29"/>
      <c r="C210" s="21"/>
      <c r="D210" s="6"/>
      <c r="E210" s="30"/>
      <c r="F210" s="8" t="str">
        <f aca="false">IF(E210="","",IFERROR(INDEX(會計科目表!$B$5:$B$104,MATCH(E210,會計科目表!$A$5:$A$104,0)),"科目不存在"))</f>
        <v/>
      </c>
      <c r="G210" s="22"/>
      <c r="H210" s="22"/>
      <c r="I210" s="6"/>
      <c r="J210" s="32" t="str">
        <f aca="false">IF(I210="","",HYPERLINK(IF(LEFT(I210,4)="http",I210,設定!$B$7&amp;I210),"開啟"))</f>
        <v/>
      </c>
      <c r="K210" s="23" t="str">
        <f aca="false">IF(A210="","",IF(B210="","缺日期",IF(E210="","缺科目",IF(F210="科目不存在","科目不存在",IF(ROUND(SUMIF($A$6:$A$505,A210,$G$6:$G$505)-SUMIF($A$6:$A$505,A210,$H$6:$H$505),2)=0,"✔","借貸不平")))))</f>
        <v/>
      </c>
      <c r="L210" s="33" t="str">
        <f aca="false">IF(A210="","",COUNTIF($A$6:A210,A210))</f>
        <v/>
      </c>
      <c r="M210" s="33" t="str">
        <f aca="false">IF(A210="","",A210&amp;"|"&amp;L210)</f>
        <v/>
      </c>
      <c r="N210" s="33" t="str">
        <f aca="false">IF(E210="","",COUNTIF($E$6:E210,E210))</f>
        <v/>
      </c>
      <c r="O210" s="33" t="str">
        <f aca="false">IF(E210="","",E210&amp;"|"&amp;N210)</f>
        <v/>
      </c>
      <c r="P210" s="33" t="str">
        <f aca="false">IF(L210=1,COUNTIF($L$6:L210,1),"")</f>
        <v/>
      </c>
    </row>
    <row r="211" customFormat="false" ht="15" hidden="false" customHeight="false" outlineLevel="0" collapsed="false">
      <c r="A211" s="20"/>
      <c r="B211" s="29"/>
      <c r="C211" s="21"/>
      <c r="D211" s="6"/>
      <c r="E211" s="30"/>
      <c r="F211" s="8" t="str">
        <f aca="false">IF(E211="","",IFERROR(INDEX(會計科目表!$B$5:$B$104,MATCH(E211,會計科目表!$A$5:$A$104,0)),"科目不存在"))</f>
        <v/>
      </c>
      <c r="G211" s="22"/>
      <c r="H211" s="22"/>
      <c r="I211" s="6"/>
      <c r="J211" s="32" t="str">
        <f aca="false">IF(I211="","",HYPERLINK(IF(LEFT(I211,4)="http",I211,設定!$B$7&amp;I211),"開啟"))</f>
        <v/>
      </c>
      <c r="K211" s="23" t="str">
        <f aca="false">IF(A211="","",IF(B211="","缺日期",IF(E211="","缺科目",IF(F211="科目不存在","科目不存在",IF(ROUND(SUMIF($A$6:$A$505,A211,$G$6:$G$505)-SUMIF($A$6:$A$505,A211,$H$6:$H$505),2)=0,"✔","借貸不平")))))</f>
        <v/>
      </c>
      <c r="L211" s="33" t="str">
        <f aca="false">IF(A211="","",COUNTIF($A$6:A211,A211))</f>
        <v/>
      </c>
      <c r="M211" s="33" t="str">
        <f aca="false">IF(A211="","",A211&amp;"|"&amp;L211)</f>
        <v/>
      </c>
      <c r="N211" s="33" t="str">
        <f aca="false">IF(E211="","",COUNTIF($E$6:E211,E211))</f>
        <v/>
      </c>
      <c r="O211" s="33" t="str">
        <f aca="false">IF(E211="","",E211&amp;"|"&amp;N211)</f>
        <v/>
      </c>
      <c r="P211" s="33" t="str">
        <f aca="false">IF(L211=1,COUNTIF($L$6:L211,1),"")</f>
        <v/>
      </c>
    </row>
    <row r="212" customFormat="false" ht="15" hidden="false" customHeight="false" outlineLevel="0" collapsed="false">
      <c r="A212" s="20"/>
      <c r="B212" s="29"/>
      <c r="C212" s="21"/>
      <c r="D212" s="6"/>
      <c r="E212" s="30"/>
      <c r="F212" s="8" t="str">
        <f aca="false">IF(E212="","",IFERROR(INDEX(會計科目表!$B$5:$B$104,MATCH(E212,會計科目表!$A$5:$A$104,0)),"科目不存在"))</f>
        <v/>
      </c>
      <c r="G212" s="22"/>
      <c r="H212" s="22"/>
      <c r="I212" s="6"/>
      <c r="J212" s="32" t="str">
        <f aca="false">IF(I212="","",HYPERLINK(IF(LEFT(I212,4)="http",I212,設定!$B$7&amp;I212),"開啟"))</f>
        <v/>
      </c>
      <c r="K212" s="23" t="str">
        <f aca="false">IF(A212="","",IF(B212="","缺日期",IF(E212="","缺科目",IF(F212="科目不存在","科目不存在",IF(ROUND(SUMIF($A$6:$A$505,A212,$G$6:$G$505)-SUMIF($A$6:$A$505,A212,$H$6:$H$505),2)=0,"✔","借貸不平")))))</f>
        <v/>
      </c>
      <c r="L212" s="33" t="str">
        <f aca="false">IF(A212="","",COUNTIF($A$6:A212,A212))</f>
        <v/>
      </c>
      <c r="M212" s="33" t="str">
        <f aca="false">IF(A212="","",A212&amp;"|"&amp;L212)</f>
        <v/>
      </c>
      <c r="N212" s="33" t="str">
        <f aca="false">IF(E212="","",COUNTIF($E$6:E212,E212))</f>
        <v/>
      </c>
      <c r="O212" s="33" t="str">
        <f aca="false">IF(E212="","",E212&amp;"|"&amp;N212)</f>
        <v/>
      </c>
      <c r="P212" s="33" t="str">
        <f aca="false">IF(L212=1,COUNTIF($L$6:L212,1),"")</f>
        <v/>
      </c>
    </row>
    <row r="213" customFormat="false" ht="15" hidden="false" customHeight="false" outlineLevel="0" collapsed="false">
      <c r="A213" s="20"/>
      <c r="B213" s="29"/>
      <c r="C213" s="21"/>
      <c r="D213" s="6"/>
      <c r="E213" s="30"/>
      <c r="F213" s="8" t="str">
        <f aca="false">IF(E213="","",IFERROR(INDEX(會計科目表!$B$5:$B$104,MATCH(E213,會計科目表!$A$5:$A$104,0)),"科目不存在"))</f>
        <v/>
      </c>
      <c r="G213" s="22"/>
      <c r="H213" s="22"/>
      <c r="I213" s="6"/>
      <c r="J213" s="32" t="str">
        <f aca="false">IF(I213="","",HYPERLINK(IF(LEFT(I213,4)="http",I213,設定!$B$7&amp;I213),"開啟"))</f>
        <v/>
      </c>
      <c r="K213" s="23" t="str">
        <f aca="false">IF(A213="","",IF(B213="","缺日期",IF(E213="","缺科目",IF(F213="科目不存在","科目不存在",IF(ROUND(SUMIF($A$6:$A$505,A213,$G$6:$G$505)-SUMIF($A$6:$A$505,A213,$H$6:$H$505),2)=0,"✔","借貸不平")))))</f>
        <v/>
      </c>
      <c r="L213" s="33" t="str">
        <f aca="false">IF(A213="","",COUNTIF($A$6:A213,A213))</f>
        <v/>
      </c>
      <c r="M213" s="33" t="str">
        <f aca="false">IF(A213="","",A213&amp;"|"&amp;L213)</f>
        <v/>
      </c>
      <c r="N213" s="33" t="str">
        <f aca="false">IF(E213="","",COUNTIF($E$6:E213,E213))</f>
        <v/>
      </c>
      <c r="O213" s="33" t="str">
        <f aca="false">IF(E213="","",E213&amp;"|"&amp;N213)</f>
        <v/>
      </c>
      <c r="P213" s="33" t="str">
        <f aca="false">IF(L213=1,COUNTIF($L$6:L213,1),"")</f>
        <v/>
      </c>
    </row>
    <row r="214" customFormat="false" ht="15" hidden="false" customHeight="false" outlineLevel="0" collapsed="false">
      <c r="A214" s="20"/>
      <c r="B214" s="29"/>
      <c r="C214" s="21"/>
      <c r="D214" s="6"/>
      <c r="E214" s="30"/>
      <c r="F214" s="8" t="str">
        <f aca="false">IF(E214="","",IFERROR(INDEX(會計科目表!$B$5:$B$104,MATCH(E214,會計科目表!$A$5:$A$104,0)),"科目不存在"))</f>
        <v/>
      </c>
      <c r="G214" s="22"/>
      <c r="H214" s="22"/>
      <c r="I214" s="6"/>
      <c r="J214" s="32" t="str">
        <f aca="false">IF(I214="","",HYPERLINK(IF(LEFT(I214,4)="http",I214,設定!$B$7&amp;I214),"開啟"))</f>
        <v/>
      </c>
      <c r="K214" s="23" t="str">
        <f aca="false">IF(A214="","",IF(B214="","缺日期",IF(E214="","缺科目",IF(F214="科目不存在","科目不存在",IF(ROUND(SUMIF($A$6:$A$505,A214,$G$6:$G$505)-SUMIF($A$6:$A$505,A214,$H$6:$H$505),2)=0,"✔","借貸不平")))))</f>
        <v/>
      </c>
      <c r="L214" s="33" t="str">
        <f aca="false">IF(A214="","",COUNTIF($A$6:A214,A214))</f>
        <v/>
      </c>
      <c r="M214" s="33" t="str">
        <f aca="false">IF(A214="","",A214&amp;"|"&amp;L214)</f>
        <v/>
      </c>
      <c r="N214" s="33" t="str">
        <f aca="false">IF(E214="","",COUNTIF($E$6:E214,E214))</f>
        <v/>
      </c>
      <c r="O214" s="33" t="str">
        <f aca="false">IF(E214="","",E214&amp;"|"&amp;N214)</f>
        <v/>
      </c>
      <c r="P214" s="33" t="str">
        <f aca="false">IF(L214=1,COUNTIF($L$6:L214,1),"")</f>
        <v/>
      </c>
    </row>
    <row r="215" customFormat="false" ht="15" hidden="false" customHeight="false" outlineLevel="0" collapsed="false">
      <c r="A215" s="20"/>
      <c r="B215" s="29"/>
      <c r="C215" s="21"/>
      <c r="D215" s="6"/>
      <c r="E215" s="30"/>
      <c r="F215" s="8" t="str">
        <f aca="false">IF(E215="","",IFERROR(INDEX(會計科目表!$B$5:$B$104,MATCH(E215,會計科目表!$A$5:$A$104,0)),"科目不存在"))</f>
        <v/>
      </c>
      <c r="G215" s="22"/>
      <c r="H215" s="22"/>
      <c r="I215" s="6"/>
      <c r="J215" s="32" t="str">
        <f aca="false">IF(I215="","",HYPERLINK(IF(LEFT(I215,4)="http",I215,設定!$B$7&amp;I215),"開啟"))</f>
        <v/>
      </c>
      <c r="K215" s="23" t="str">
        <f aca="false">IF(A215="","",IF(B215="","缺日期",IF(E215="","缺科目",IF(F215="科目不存在","科目不存在",IF(ROUND(SUMIF($A$6:$A$505,A215,$G$6:$G$505)-SUMIF($A$6:$A$505,A215,$H$6:$H$505),2)=0,"✔","借貸不平")))))</f>
        <v/>
      </c>
      <c r="L215" s="33" t="str">
        <f aca="false">IF(A215="","",COUNTIF($A$6:A215,A215))</f>
        <v/>
      </c>
      <c r="M215" s="33" t="str">
        <f aca="false">IF(A215="","",A215&amp;"|"&amp;L215)</f>
        <v/>
      </c>
      <c r="N215" s="33" t="str">
        <f aca="false">IF(E215="","",COUNTIF($E$6:E215,E215))</f>
        <v/>
      </c>
      <c r="O215" s="33" t="str">
        <f aca="false">IF(E215="","",E215&amp;"|"&amp;N215)</f>
        <v/>
      </c>
      <c r="P215" s="33" t="str">
        <f aca="false">IF(L215=1,COUNTIF($L$6:L215,1),"")</f>
        <v/>
      </c>
    </row>
    <row r="216" customFormat="false" ht="15" hidden="false" customHeight="false" outlineLevel="0" collapsed="false">
      <c r="A216" s="20"/>
      <c r="B216" s="29"/>
      <c r="C216" s="21"/>
      <c r="D216" s="6"/>
      <c r="E216" s="30"/>
      <c r="F216" s="8" t="str">
        <f aca="false">IF(E216="","",IFERROR(INDEX(會計科目表!$B$5:$B$104,MATCH(E216,會計科目表!$A$5:$A$104,0)),"科目不存在"))</f>
        <v/>
      </c>
      <c r="G216" s="22"/>
      <c r="H216" s="22"/>
      <c r="I216" s="6"/>
      <c r="J216" s="32" t="str">
        <f aca="false">IF(I216="","",HYPERLINK(IF(LEFT(I216,4)="http",I216,設定!$B$7&amp;I216),"開啟"))</f>
        <v/>
      </c>
      <c r="K216" s="23" t="str">
        <f aca="false">IF(A216="","",IF(B216="","缺日期",IF(E216="","缺科目",IF(F216="科目不存在","科目不存在",IF(ROUND(SUMIF($A$6:$A$505,A216,$G$6:$G$505)-SUMIF($A$6:$A$505,A216,$H$6:$H$505),2)=0,"✔","借貸不平")))))</f>
        <v/>
      </c>
      <c r="L216" s="33" t="str">
        <f aca="false">IF(A216="","",COUNTIF($A$6:A216,A216))</f>
        <v/>
      </c>
      <c r="M216" s="33" t="str">
        <f aca="false">IF(A216="","",A216&amp;"|"&amp;L216)</f>
        <v/>
      </c>
      <c r="N216" s="33" t="str">
        <f aca="false">IF(E216="","",COUNTIF($E$6:E216,E216))</f>
        <v/>
      </c>
      <c r="O216" s="33" t="str">
        <f aca="false">IF(E216="","",E216&amp;"|"&amp;N216)</f>
        <v/>
      </c>
      <c r="P216" s="33" t="str">
        <f aca="false">IF(L216=1,COUNTIF($L$6:L216,1),"")</f>
        <v/>
      </c>
    </row>
    <row r="217" customFormat="false" ht="15" hidden="false" customHeight="false" outlineLevel="0" collapsed="false">
      <c r="A217" s="20"/>
      <c r="B217" s="29"/>
      <c r="C217" s="21"/>
      <c r="D217" s="6"/>
      <c r="E217" s="30"/>
      <c r="F217" s="8" t="str">
        <f aca="false">IF(E217="","",IFERROR(INDEX(會計科目表!$B$5:$B$104,MATCH(E217,會計科目表!$A$5:$A$104,0)),"科目不存在"))</f>
        <v/>
      </c>
      <c r="G217" s="22"/>
      <c r="H217" s="22"/>
      <c r="I217" s="6"/>
      <c r="J217" s="32" t="str">
        <f aca="false">IF(I217="","",HYPERLINK(IF(LEFT(I217,4)="http",I217,設定!$B$7&amp;I217),"開啟"))</f>
        <v/>
      </c>
      <c r="K217" s="23" t="str">
        <f aca="false">IF(A217="","",IF(B217="","缺日期",IF(E217="","缺科目",IF(F217="科目不存在","科目不存在",IF(ROUND(SUMIF($A$6:$A$505,A217,$G$6:$G$505)-SUMIF($A$6:$A$505,A217,$H$6:$H$505),2)=0,"✔","借貸不平")))))</f>
        <v/>
      </c>
      <c r="L217" s="33" t="str">
        <f aca="false">IF(A217="","",COUNTIF($A$6:A217,A217))</f>
        <v/>
      </c>
      <c r="M217" s="33" t="str">
        <f aca="false">IF(A217="","",A217&amp;"|"&amp;L217)</f>
        <v/>
      </c>
      <c r="N217" s="33" t="str">
        <f aca="false">IF(E217="","",COUNTIF($E$6:E217,E217))</f>
        <v/>
      </c>
      <c r="O217" s="33" t="str">
        <f aca="false">IF(E217="","",E217&amp;"|"&amp;N217)</f>
        <v/>
      </c>
      <c r="P217" s="33" t="str">
        <f aca="false">IF(L217=1,COUNTIF($L$6:L217,1),"")</f>
        <v/>
      </c>
    </row>
    <row r="218" customFormat="false" ht="15" hidden="false" customHeight="false" outlineLevel="0" collapsed="false">
      <c r="A218" s="20"/>
      <c r="B218" s="29"/>
      <c r="C218" s="21"/>
      <c r="D218" s="6"/>
      <c r="E218" s="30"/>
      <c r="F218" s="8" t="str">
        <f aca="false">IF(E218="","",IFERROR(INDEX(會計科目表!$B$5:$B$104,MATCH(E218,會計科目表!$A$5:$A$104,0)),"科目不存在"))</f>
        <v/>
      </c>
      <c r="G218" s="22"/>
      <c r="H218" s="22"/>
      <c r="I218" s="6"/>
      <c r="J218" s="32" t="str">
        <f aca="false">IF(I218="","",HYPERLINK(IF(LEFT(I218,4)="http",I218,設定!$B$7&amp;I218),"開啟"))</f>
        <v/>
      </c>
      <c r="K218" s="23" t="str">
        <f aca="false">IF(A218="","",IF(B218="","缺日期",IF(E218="","缺科目",IF(F218="科目不存在","科目不存在",IF(ROUND(SUMIF($A$6:$A$505,A218,$G$6:$G$505)-SUMIF($A$6:$A$505,A218,$H$6:$H$505),2)=0,"✔","借貸不平")))))</f>
        <v/>
      </c>
      <c r="L218" s="33" t="str">
        <f aca="false">IF(A218="","",COUNTIF($A$6:A218,A218))</f>
        <v/>
      </c>
      <c r="M218" s="33" t="str">
        <f aca="false">IF(A218="","",A218&amp;"|"&amp;L218)</f>
        <v/>
      </c>
      <c r="N218" s="33" t="str">
        <f aca="false">IF(E218="","",COUNTIF($E$6:E218,E218))</f>
        <v/>
      </c>
      <c r="O218" s="33" t="str">
        <f aca="false">IF(E218="","",E218&amp;"|"&amp;N218)</f>
        <v/>
      </c>
      <c r="P218" s="33" t="str">
        <f aca="false">IF(L218=1,COUNTIF($L$6:L218,1),"")</f>
        <v/>
      </c>
    </row>
    <row r="219" customFormat="false" ht="15" hidden="false" customHeight="false" outlineLevel="0" collapsed="false">
      <c r="A219" s="20"/>
      <c r="B219" s="29"/>
      <c r="C219" s="21"/>
      <c r="D219" s="6"/>
      <c r="E219" s="30"/>
      <c r="F219" s="8" t="str">
        <f aca="false">IF(E219="","",IFERROR(INDEX(會計科目表!$B$5:$B$104,MATCH(E219,會計科目表!$A$5:$A$104,0)),"科目不存在"))</f>
        <v/>
      </c>
      <c r="G219" s="22"/>
      <c r="H219" s="22"/>
      <c r="I219" s="6"/>
      <c r="J219" s="32" t="str">
        <f aca="false">IF(I219="","",HYPERLINK(IF(LEFT(I219,4)="http",I219,設定!$B$7&amp;I219),"開啟"))</f>
        <v/>
      </c>
      <c r="K219" s="23" t="str">
        <f aca="false">IF(A219="","",IF(B219="","缺日期",IF(E219="","缺科目",IF(F219="科目不存在","科目不存在",IF(ROUND(SUMIF($A$6:$A$505,A219,$G$6:$G$505)-SUMIF($A$6:$A$505,A219,$H$6:$H$505),2)=0,"✔","借貸不平")))))</f>
        <v/>
      </c>
      <c r="L219" s="33" t="str">
        <f aca="false">IF(A219="","",COUNTIF($A$6:A219,A219))</f>
        <v/>
      </c>
      <c r="M219" s="33" t="str">
        <f aca="false">IF(A219="","",A219&amp;"|"&amp;L219)</f>
        <v/>
      </c>
      <c r="N219" s="33" t="str">
        <f aca="false">IF(E219="","",COUNTIF($E$6:E219,E219))</f>
        <v/>
      </c>
      <c r="O219" s="33" t="str">
        <f aca="false">IF(E219="","",E219&amp;"|"&amp;N219)</f>
        <v/>
      </c>
      <c r="P219" s="33" t="str">
        <f aca="false">IF(L219=1,COUNTIF($L$6:L219,1),"")</f>
        <v/>
      </c>
    </row>
    <row r="220" customFormat="false" ht="15" hidden="false" customHeight="false" outlineLevel="0" collapsed="false">
      <c r="A220" s="20"/>
      <c r="B220" s="29"/>
      <c r="C220" s="21"/>
      <c r="D220" s="6"/>
      <c r="E220" s="30"/>
      <c r="F220" s="8" t="str">
        <f aca="false">IF(E220="","",IFERROR(INDEX(會計科目表!$B$5:$B$104,MATCH(E220,會計科目表!$A$5:$A$104,0)),"科目不存在"))</f>
        <v/>
      </c>
      <c r="G220" s="22"/>
      <c r="H220" s="22"/>
      <c r="I220" s="6"/>
      <c r="J220" s="32" t="str">
        <f aca="false">IF(I220="","",HYPERLINK(IF(LEFT(I220,4)="http",I220,設定!$B$7&amp;I220),"開啟"))</f>
        <v/>
      </c>
      <c r="K220" s="23" t="str">
        <f aca="false">IF(A220="","",IF(B220="","缺日期",IF(E220="","缺科目",IF(F220="科目不存在","科目不存在",IF(ROUND(SUMIF($A$6:$A$505,A220,$G$6:$G$505)-SUMIF($A$6:$A$505,A220,$H$6:$H$505),2)=0,"✔","借貸不平")))))</f>
        <v/>
      </c>
      <c r="L220" s="33" t="str">
        <f aca="false">IF(A220="","",COUNTIF($A$6:A220,A220))</f>
        <v/>
      </c>
      <c r="M220" s="33" t="str">
        <f aca="false">IF(A220="","",A220&amp;"|"&amp;L220)</f>
        <v/>
      </c>
      <c r="N220" s="33" t="str">
        <f aca="false">IF(E220="","",COUNTIF($E$6:E220,E220))</f>
        <v/>
      </c>
      <c r="O220" s="33" t="str">
        <f aca="false">IF(E220="","",E220&amp;"|"&amp;N220)</f>
        <v/>
      </c>
      <c r="P220" s="33" t="str">
        <f aca="false">IF(L220=1,COUNTIF($L$6:L220,1),"")</f>
        <v/>
      </c>
    </row>
    <row r="221" customFormat="false" ht="15" hidden="false" customHeight="false" outlineLevel="0" collapsed="false">
      <c r="A221" s="20"/>
      <c r="B221" s="29"/>
      <c r="C221" s="21"/>
      <c r="D221" s="6"/>
      <c r="E221" s="30"/>
      <c r="F221" s="8" t="str">
        <f aca="false">IF(E221="","",IFERROR(INDEX(會計科目表!$B$5:$B$104,MATCH(E221,會計科目表!$A$5:$A$104,0)),"科目不存在"))</f>
        <v/>
      </c>
      <c r="G221" s="22"/>
      <c r="H221" s="22"/>
      <c r="I221" s="6"/>
      <c r="J221" s="32" t="str">
        <f aca="false">IF(I221="","",HYPERLINK(IF(LEFT(I221,4)="http",I221,設定!$B$7&amp;I221),"開啟"))</f>
        <v/>
      </c>
      <c r="K221" s="23" t="str">
        <f aca="false">IF(A221="","",IF(B221="","缺日期",IF(E221="","缺科目",IF(F221="科目不存在","科目不存在",IF(ROUND(SUMIF($A$6:$A$505,A221,$G$6:$G$505)-SUMIF($A$6:$A$505,A221,$H$6:$H$505),2)=0,"✔","借貸不平")))))</f>
        <v/>
      </c>
      <c r="L221" s="33" t="str">
        <f aca="false">IF(A221="","",COUNTIF($A$6:A221,A221))</f>
        <v/>
      </c>
      <c r="M221" s="33" t="str">
        <f aca="false">IF(A221="","",A221&amp;"|"&amp;L221)</f>
        <v/>
      </c>
      <c r="N221" s="33" t="str">
        <f aca="false">IF(E221="","",COUNTIF($E$6:E221,E221))</f>
        <v/>
      </c>
      <c r="O221" s="33" t="str">
        <f aca="false">IF(E221="","",E221&amp;"|"&amp;N221)</f>
        <v/>
      </c>
      <c r="P221" s="33" t="str">
        <f aca="false">IF(L221=1,COUNTIF($L$6:L221,1),"")</f>
        <v/>
      </c>
    </row>
    <row r="222" customFormat="false" ht="15" hidden="false" customHeight="false" outlineLevel="0" collapsed="false">
      <c r="A222" s="20"/>
      <c r="B222" s="29"/>
      <c r="C222" s="21"/>
      <c r="D222" s="6"/>
      <c r="E222" s="30"/>
      <c r="F222" s="8" t="str">
        <f aca="false">IF(E222="","",IFERROR(INDEX(會計科目表!$B$5:$B$104,MATCH(E222,會計科目表!$A$5:$A$104,0)),"科目不存在"))</f>
        <v/>
      </c>
      <c r="G222" s="22"/>
      <c r="H222" s="22"/>
      <c r="I222" s="6"/>
      <c r="J222" s="32" t="str">
        <f aca="false">IF(I222="","",HYPERLINK(IF(LEFT(I222,4)="http",I222,設定!$B$7&amp;I222),"開啟"))</f>
        <v/>
      </c>
      <c r="K222" s="23" t="str">
        <f aca="false">IF(A222="","",IF(B222="","缺日期",IF(E222="","缺科目",IF(F222="科目不存在","科目不存在",IF(ROUND(SUMIF($A$6:$A$505,A222,$G$6:$G$505)-SUMIF($A$6:$A$505,A222,$H$6:$H$505),2)=0,"✔","借貸不平")))))</f>
        <v/>
      </c>
      <c r="L222" s="33" t="str">
        <f aca="false">IF(A222="","",COUNTIF($A$6:A222,A222))</f>
        <v/>
      </c>
      <c r="M222" s="33" t="str">
        <f aca="false">IF(A222="","",A222&amp;"|"&amp;L222)</f>
        <v/>
      </c>
      <c r="N222" s="33" t="str">
        <f aca="false">IF(E222="","",COUNTIF($E$6:E222,E222))</f>
        <v/>
      </c>
      <c r="O222" s="33" t="str">
        <f aca="false">IF(E222="","",E222&amp;"|"&amp;N222)</f>
        <v/>
      </c>
      <c r="P222" s="33" t="str">
        <f aca="false">IF(L222=1,COUNTIF($L$6:L222,1),"")</f>
        <v/>
      </c>
    </row>
    <row r="223" customFormat="false" ht="15" hidden="false" customHeight="false" outlineLevel="0" collapsed="false">
      <c r="A223" s="20"/>
      <c r="B223" s="29"/>
      <c r="C223" s="21"/>
      <c r="D223" s="6"/>
      <c r="E223" s="30"/>
      <c r="F223" s="8" t="str">
        <f aca="false">IF(E223="","",IFERROR(INDEX(會計科目表!$B$5:$B$104,MATCH(E223,會計科目表!$A$5:$A$104,0)),"科目不存在"))</f>
        <v/>
      </c>
      <c r="G223" s="22"/>
      <c r="H223" s="22"/>
      <c r="I223" s="6"/>
      <c r="J223" s="32" t="str">
        <f aca="false">IF(I223="","",HYPERLINK(IF(LEFT(I223,4)="http",I223,設定!$B$7&amp;I223),"開啟"))</f>
        <v/>
      </c>
      <c r="K223" s="23" t="str">
        <f aca="false">IF(A223="","",IF(B223="","缺日期",IF(E223="","缺科目",IF(F223="科目不存在","科目不存在",IF(ROUND(SUMIF($A$6:$A$505,A223,$G$6:$G$505)-SUMIF($A$6:$A$505,A223,$H$6:$H$505),2)=0,"✔","借貸不平")))))</f>
        <v/>
      </c>
      <c r="L223" s="33" t="str">
        <f aca="false">IF(A223="","",COUNTIF($A$6:A223,A223))</f>
        <v/>
      </c>
      <c r="M223" s="33" t="str">
        <f aca="false">IF(A223="","",A223&amp;"|"&amp;L223)</f>
        <v/>
      </c>
      <c r="N223" s="33" t="str">
        <f aca="false">IF(E223="","",COUNTIF($E$6:E223,E223))</f>
        <v/>
      </c>
      <c r="O223" s="33" t="str">
        <f aca="false">IF(E223="","",E223&amp;"|"&amp;N223)</f>
        <v/>
      </c>
      <c r="P223" s="33" t="str">
        <f aca="false">IF(L223=1,COUNTIF($L$6:L223,1),"")</f>
        <v/>
      </c>
    </row>
    <row r="224" customFormat="false" ht="15" hidden="false" customHeight="false" outlineLevel="0" collapsed="false">
      <c r="A224" s="20"/>
      <c r="B224" s="29"/>
      <c r="C224" s="21"/>
      <c r="D224" s="6"/>
      <c r="E224" s="30"/>
      <c r="F224" s="8" t="str">
        <f aca="false">IF(E224="","",IFERROR(INDEX(會計科目表!$B$5:$B$104,MATCH(E224,會計科目表!$A$5:$A$104,0)),"科目不存在"))</f>
        <v/>
      </c>
      <c r="G224" s="22"/>
      <c r="H224" s="22"/>
      <c r="I224" s="6"/>
      <c r="J224" s="32" t="str">
        <f aca="false">IF(I224="","",HYPERLINK(IF(LEFT(I224,4)="http",I224,設定!$B$7&amp;I224),"開啟"))</f>
        <v/>
      </c>
      <c r="K224" s="23" t="str">
        <f aca="false">IF(A224="","",IF(B224="","缺日期",IF(E224="","缺科目",IF(F224="科目不存在","科目不存在",IF(ROUND(SUMIF($A$6:$A$505,A224,$G$6:$G$505)-SUMIF($A$6:$A$505,A224,$H$6:$H$505),2)=0,"✔","借貸不平")))))</f>
        <v/>
      </c>
      <c r="L224" s="33" t="str">
        <f aca="false">IF(A224="","",COUNTIF($A$6:A224,A224))</f>
        <v/>
      </c>
      <c r="M224" s="33" t="str">
        <f aca="false">IF(A224="","",A224&amp;"|"&amp;L224)</f>
        <v/>
      </c>
      <c r="N224" s="33" t="str">
        <f aca="false">IF(E224="","",COUNTIF($E$6:E224,E224))</f>
        <v/>
      </c>
      <c r="O224" s="33" t="str">
        <f aca="false">IF(E224="","",E224&amp;"|"&amp;N224)</f>
        <v/>
      </c>
      <c r="P224" s="33" t="str">
        <f aca="false">IF(L224=1,COUNTIF($L$6:L224,1),"")</f>
        <v/>
      </c>
    </row>
    <row r="225" customFormat="false" ht="15" hidden="false" customHeight="false" outlineLevel="0" collapsed="false">
      <c r="A225" s="20"/>
      <c r="B225" s="29"/>
      <c r="C225" s="21"/>
      <c r="D225" s="6"/>
      <c r="E225" s="30"/>
      <c r="F225" s="8" t="str">
        <f aca="false">IF(E225="","",IFERROR(INDEX(會計科目表!$B$5:$B$104,MATCH(E225,會計科目表!$A$5:$A$104,0)),"科目不存在"))</f>
        <v/>
      </c>
      <c r="G225" s="22"/>
      <c r="H225" s="22"/>
      <c r="I225" s="6"/>
      <c r="J225" s="32" t="str">
        <f aca="false">IF(I225="","",HYPERLINK(IF(LEFT(I225,4)="http",I225,設定!$B$7&amp;I225),"開啟"))</f>
        <v/>
      </c>
      <c r="K225" s="23" t="str">
        <f aca="false">IF(A225="","",IF(B225="","缺日期",IF(E225="","缺科目",IF(F225="科目不存在","科目不存在",IF(ROUND(SUMIF($A$6:$A$505,A225,$G$6:$G$505)-SUMIF($A$6:$A$505,A225,$H$6:$H$505),2)=0,"✔","借貸不平")))))</f>
        <v/>
      </c>
      <c r="L225" s="33" t="str">
        <f aca="false">IF(A225="","",COUNTIF($A$6:A225,A225))</f>
        <v/>
      </c>
      <c r="M225" s="33" t="str">
        <f aca="false">IF(A225="","",A225&amp;"|"&amp;L225)</f>
        <v/>
      </c>
      <c r="N225" s="33" t="str">
        <f aca="false">IF(E225="","",COUNTIF($E$6:E225,E225))</f>
        <v/>
      </c>
      <c r="O225" s="33" t="str">
        <f aca="false">IF(E225="","",E225&amp;"|"&amp;N225)</f>
        <v/>
      </c>
      <c r="P225" s="33" t="str">
        <f aca="false">IF(L225=1,COUNTIF($L$6:L225,1),"")</f>
        <v/>
      </c>
    </row>
    <row r="226" customFormat="false" ht="15" hidden="false" customHeight="false" outlineLevel="0" collapsed="false">
      <c r="A226" s="20"/>
      <c r="B226" s="29"/>
      <c r="C226" s="21"/>
      <c r="D226" s="6"/>
      <c r="E226" s="30"/>
      <c r="F226" s="8" t="str">
        <f aca="false">IF(E226="","",IFERROR(INDEX(會計科目表!$B$5:$B$104,MATCH(E226,會計科目表!$A$5:$A$104,0)),"科目不存在"))</f>
        <v/>
      </c>
      <c r="G226" s="22"/>
      <c r="H226" s="22"/>
      <c r="I226" s="6"/>
      <c r="J226" s="32" t="str">
        <f aca="false">IF(I226="","",HYPERLINK(IF(LEFT(I226,4)="http",I226,設定!$B$7&amp;I226),"開啟"))</f>
        <v/>
      </c>
      <c r="K226" s="23" t="str">
        <f aca="false">IF(A226="","",IF(B226="","缺日期",IF(E226="","缺科目",IF(F226="科目不存在","科目不存在",IF(ROUND(SUMIF($A$6:$A$505,A226,$G$6:$G$505)-SUMIF($A$6:$A$505,A226,$H$6:$H$505),2)=0,"✔","借貸不平")))))</f>
        <v/>
      </c>
      <c r="L226" s="33" t="str">
        <f aca="false">IF(A226="","",COUNTIF($A$6:A226,A226))</f>
        <v/>
      </c>
      <c r="M226" s="33" t="str">
        <f aca="false">IF(A226="","",A226&amp;"|"&amp;L226)</f>
        <v/>
      </c>
      <c r="N226" s="33" t="str">
        <f aca="false">IF(E226="","",COUNTIF($E$6:E226,E226))</f>
        <v/>
      </c>
      <c r="O226" s="33" t="str">
        <f aca="false">IF(E226="","",E226&amp;"|"&amp;N226)</f>
        <v/>
      </c>
      <c r="P226" s="33" t="str">
        <f aca="false">IF(L226=1,COUNTIF($L$6:L226,1),"")</f>
        <v/>
      </c>
    </row>
    <row r="227" customFormat="false" ht="15" hidden="false" customHeight="false" outlineLevel="0" collapsed="false">
      <c r="A227" s="20"/>
      <c r="B227" s="29"/>
      <c r="C227" s="21"/>
      <c r="D227" s="6"/>
      <c r="E227" s="30"/>
      <c r="F227" s="8" t="str">
        <f aca="false">IF(E227="","",IFERROR(INDEX(會計科目表!$B$5:$B$104,MATCH(E227,會計科目表!$A$5:$A$104,0)),"科目不存在"))</f>
        <v/>
      </c>
      <c r="G227" s="22"/>
      <c r="H227" s="22"/>
      <c r="I227" s="6"/>
      <c r="J227" s="32" t="str">
        <f aca="false">IF(I227="","",HYPERLINK(IF(LEFT(I227,4)="http",I227,設定!$B$7&amp;I227),"開啟"))</f>
        <v/>
      </c>
      <c r="K227" s="23" t="str">
        <f aca="false">IF(A227="","",IF(B227="","缺日期",IF(E227="","缺科目",IF(F227="科目不存在","科目不存在",IF(ROUND(SUMIF($A$6:$A$505,A227,$G$6:$G$505)-SUMIF($A$6:$A$505,A227,$H$6:$H$505),2)=0,"✔","借貸不平")))))</f>
        <v/>
      </c>
      <c r="L227" s="33" t="str">
        <f aca="false">IF(A227="","",COUNTIF($A$6:A227,A227))</f>
        <v/>
      </c>
      <c r="M227" s="33" t="str">
        <f aca="false">IF(A227="","",A227&amp;"|"&amp;L227)</f>
        <v/>
      </c>
      <c r="N227" s="33" t="str">
        <f aca="false">IF(E227="","",COUNTIF($E$6:E227,E227))</f>
        <v/>
      </c>
      <c r="O227" s="33" t="str">
        <f aca="false">IF(E227="","",E227&amp;"|"&amp;N227)</f>
        <v/>
      </c>
      <c r="P227" s="33" t="str">
        <f aca="false">IF(L227=1,COUNTIF($L$6:L227,1),"")</f>
        <v/>
      </c>
    </row>
    <row r="228" customFormat="false" ht="15" hidden="false" customHeight="false" outlineLevel="0" collapsed="false">
      <c r="A228" s="20"/>
      <c r="B228" s="29"/>
      <c r="C228" s="21"/>
      <c r="D228" s="6"/>
      <c r="E228" s="30"/>
      <c r="F228" s="8" t="str">
        <f aca="false">IF(E228="","",IFERROR(INDEX(會計科目表!$B$5:$B$104,MATCH(E228,會計科目表!$A$5:$A$104,0)),"科目不存在"))</f>
        <v/>
      </c>
      <c r="G228" s="22"/>
      <c r="H228" s="22"/>
      <c r="I228" s="6"/>
      <c r="J228" s="32" t="str">
        <f aca="false">IF(I228="","",HYPERLINK(IF(LEFT(I228,4)="http",I228,設定!$B$7&amp;I228),"開啟"))</f>
        <v/>
      </c>
      <c r="K228" s="23" t="str">
        <f aca="false">IF(A228="","",IF(B228="","缺日期",IF(E228="","缺科目",IF(F228="科目不存在","科目不存在",IF(ROUND(SUMIF($A$6:$A$505,A228,$G$6:$G$505)-SUMIF($A$6:$A$505,A228,$H$6:$H$505),2)=0,"✔","借貸不平")))))</f>
        <v/>
      </c>
      <c r="L228" s="33" t="str">
        <f aca="false">IF(A228="","",COUNTIF($A$6:A228,A228))</f>
        <v/>
      </c>
      <c r="M228" s="33" t="str">
        <f aca="false">IF(A228="","",A228&amp;"|"&amp;L228)</f>
        <v/>
      </c>
      <c r="N228" s="33" t="str">
        <f aca="false">IF(E228="","",COUNTIF($E$6:E228,E228))</f>
        <v/>
      </c>
      <c r="O228" s="33" t="str">
        <f aca="false">IF(E228="","",E228&amp;"|"&amp;N228)</f>
        <v/>
      </c>
      <c r="P228" s="33" t="str">
        <f aca="false">IF(L228=1,COUNTIF($L$6:L228,1),"")</f>
        <v/>
      </c>
    </row>
    <row r="229" customFormat="false" ht="15" hidden="false" customHeight="false" outlineLevel="0" collapsed="false">
      <c r="A229" s="20"/>
      <c r="B229" s="29"/>
      <c r="C229" s="21"/>
      <c r="D229" s="6"/>
      <c r="E229" s="30"/>
      <c r="F229" s="8" t="str">
        <f aca="false">IF(E229="","",IFERROR(INDEX(會計科目表!$B$5:$B$104,MATCH(E229,會計科目表!$A$5:$A$104,0)),"科目不存在"))</f>
        <v/>
      </c>
      <c r="G229" s="22"/>
      <c r="H229" s="22"/>
      <c r="I229" s="6"/>
      <c r="J229" s="32" t="str">
        <f aca="false">IF(I229="","",HYPERLINK(IF(LEFT(I229,4)="http",I229,設定!$B$7&amp;I229),"開啟"))</f>
        <v/>
      </c>
      <c r="K229" s="23" t="str">
        <f aca="false">IF(A229="","",IF(B229="","缺日期",IF(E229="","缺科目",IF(F229="科目不存在","科目不存在",IF(ROUND(SUMIF($A$6:$A$505,A229,$G$6:$G$505)-SUMIF($A$6:$A$505,A229,$H$6:$H$505),2)=0,"✔","借貸不平")))))</f>
        <v/>
      </c>
      <c r="L229" s="33" t="str">
        <f aca="false">IF(A229="","",COUNTIF($A$6:A229,A229))</f>
        <v/>
      </c>
      <c r="M229" s="33" t="str">
        <f aca="false">IF(A229="","",A229&amp;"|"&amp;L229)</f>
        <v/>
      </c>
      <c r="N229" s="33" t="str">
        <f aca="false">IF(E229="","",COUNTIF($E$6:E229,E229))</f>
        <v/>
      </c>
      <c r="O229" s="33" t="str">
        <f aca="false">IF(E229="","",E229&amp;"|"&amp;N229)</f>
        <v/>
      </c>
      <c r="P229" s="33" t="str">
        <f aca="false">IF(L229=1,COUNTIF($L$6:L229,1),"")</f>
        <v/>
      </c>
    </row>
    <row r="230" customFormat="false" ht="15" hidden="false" customHeight="false" outlineLevel="0" collapsed="false">
      <c r="A230" s="20"/>
      <c r="B230" s="29"/>
      <c r="C230" s="21"/>
      <c r="D230" s="6"/>
      <c r="E230" s="30"/>
      <c r="F230" s="8" t="str">
        <f aca="false">IF(E230="","",IFERROR(INDEX(會計科目表!$B$5:$B$104,MATCH(E230,會計科目表!$A$5:$A$104,0)),"科目不存在"))</f>
        <v/>
      </c>
      <c r="G230" s="22"/>
      <c r="H230" s="22"/>
      <c r="I230" s="6"/>
      <c r="J230" s="32" t="str">
        <f aca="false">IF(I230="","",HYPERLINK(IF(LEFT(I230,4)="http",I230,設定!$B$7&amp;I230),"開啟"))</f>
        <v/>
      </c>
      <c r="K230" s="23" t="str">
        <f aca="false">IF(A230="","",IF(B230="","缺日期",IF(E230="","缺科目",IF(F230="科目不存在","科目不存在",IF(ROUND(SUMIF($A$6:$A$505,A230,$G$6:$G$505)-SUMIF($A$6:$A$505,A230,$H$6:$H$505),2)=0,"✔","借貸不平")))))</f>
        <v/>
      </c>
      <c r="L230" s="33" t="str">
        <f aca="false">IF(A230="","",COUNTIF($A$6:A230,A230))</f>
        <v/>
      </c>
      <c r="M230" s="33" t="str">
        <f aca="false">IF(A230="","",A230&amp;"|"&amp;L230)</f>
        <v/>
      </c>
      <c r="N230" s="33" t="str">
        <f aca="false">IF(E230="","",COUNTIF($E$6:E230,E230))</f>
        <v/>
      </c>
      <c r="O230" s="33" t="str">
        <f aca="false">IF(E230="","",E230&amp;"|"&amp;N230)</f>
        <v/>
      </c>
      <c r="P230" s="33" t="str">
        <f aca="false">IF(L230=1,COUNTIF($L$6:L230,1),"")</f>
        <v/>
      </c>
    </row>
    <row r="231" customFormat="false" ht="15" hidden="false" customHeight="false" outlineLevel="0" collapsed="false">
      <c r="A231" s="20"/>
      <c r="B231" s="29"/>
      <c r="C231" s="21"/>
      <c r="D231" s="6"/>
      <c r="E231" s="30"/>
      <c r="F231" s="8" t="str">
        <f aca="false">IF(E231="","",IFERROR(INDEX(會計科目表!$B$5:$B$104,MATCH(E231,會計科目表!$A$5:$A$104,0)),"科目不存在"))</f>
        <v/>
      </c>
      <c r="G231" s="22"/>
      <c r="H231" s="22"/>
      <c r="I231" s="6"/>
      <c r="J231" s="32" t="str">
        <f aca="false">IF(I231="","",HYPERLINK(IF(LEFT(I231,4)="http",I231,設定!$B$7&amp;I231),"開啟"))</f>
        <v/>
      </c>
      <c r="K231" s="23" t="str">
        <f aca="false">IF(A231="","",IF(B231="","缺日期",IF(E231="","缺科目",IF(F231="科目不存在","科目不存在",IF(ROUND(SUMIF($A$6:$A$505,A231,$G$6:$G$505)-SUMIF($A$6:$A$505,A231,$H$6:$H$505),2)=0,"✔","借貸不平")))))</f>
        <v/>
      </c>
      <c r="L231" s="33" t="str">
        <f aca="false">IF(A231="","",COUNTIF($A$6:A231,A231))</f>
        <v/>
      </c>
      <c r="M231" s="33" t="str">
        <f aca="false">IF(A231="","",A231&amp;"|"&amp;L231)</f>
        <v/>
      </c>
      <c r="N231" s="33" t="str">
        <f aca="false">IF(E231="","",COUNTIF($E$6:E231,E231))</f>
        <v/>
      </c>
      <c r="O231" s="33" t="str">
        <f aca="false">IF(E231="","",E231&amp;"|"&amp;N231)</f>
        <v/>
      </c>
      <c r="P231" s="33" t="str">
        <f aca="false">IF(L231=1,COUNTIF($L$6:L231,1),"")</f>
        <v/>
      </c>
    </row>
    <row r="232" customFormat="false" ht="15" hidden="false" customHeight="false" outlineLevel="0" collapsed="false">
      <c r="A232" s="20"/>
      <c r="B232" s="29"/>
      <c r="C232" s="21"/>
      <c r="D232" s="6"/>
      <c r="E232" s="30"/>
      <c r="F232" s="8" t="str">
        <f aca="false">IF(E232="","",IFERROR(INDEX(會計科目表!$B$5:$B$104,MATCH(E232,會計科目表!$A$5:$A$104,0)),"科目不存在"))</f>
        <v/>
      </c>
      <c r="G232" s="22"/>
      <c r="H232" s="22"/>
      <c r="I232" s="6"/>
      <c r="J232" s="32" t="str">
        <f aca="false">IF(I232="","",HYPERLINK(IF(LEFT(I232,4)="http",I232,設定!$B$7&amp;I232),"開啟"))</f>
        <v/>
      </c>
      <c r="K232" s="23" t="str">
        <f aca="false">IF(A232="","",IF(B232="","缺日期",IF(E232="","缺科目",IF(F232="科目不存在","科目不存在",IF(ROUND(SUMIF($A$6:$A$505,A232,$G$6:$G$505)-SUMIF($A$6:$A$505,A232,$H$6:$H$505),2)=0,"✔","借貸不平")))))</f>
        <v/>
      </c>
      <c r="L232" s="33" t="str">
        <f aca="false">IF(A232="","",COUNTIF($A$6:A232,A232))</f>
        <v/>
      </c>
      <c r="M232" s="33" t="str">
        <f aca="false">IF(A232="","",A232&amp;"|"&amp;L232)</f>
        <v/>
      </c>
      <c r="N232" s="33" t="str">
        <f aca="false">IF(E232="","",COUNTIF($E$6:E232,E232))</f>
        <v/>
      </c>
      <c r="O232" s="33" t="str">
        <f aca="false">IF(E232="","",E232&amp;"|"&amp;N232)</f>
        <v/>
      </c>
      <c r="P232" s="33" t="str">
        <f aca="false">IF(L232=1,COUNTIF($L$6:L232,1),"")</f>
        <v/>
      </c>
    </row>
    <row r="233" customFormat="false" ht="15" hidden="false" customHeight="false" outlineLevel="0" collapsed="false">
      <c r="A233" s="20"/>
      <c r="B233" s="29"/>
      <c r="C233" s="21"/>
      <c r="D233" s="6"/>
      <c r="E233" s="30"/>
      <c r="F233" s="8" t="str">
        <f aca="false">IF(E233="","",IFERROR(INDEX(會計科目表!$B$5:$B$104,MATCH(E233,會計科目表!$A$5:$A$104,0)),"科目不存在"))</f>
        <v/>
      </c>
      <c r="G233" s="22"/>
      <c r="H233" s="22"/>
      <c r="I233" s="6"/>
      <c r="J233" s="32" t="str">
        <f aca="false">IF(I233="","",HYPERLINK(IF(LEFT(I233,4)="http",I233,設定!$B$7&amp;I233),"開啟"))</f>
        <v/>
      </c>
      <c r="K233" s="23" t="str">
        <f aca="false">IF(A233="","",IF(B233="","缺日期",IF(E233="","缺科目",IF(F233="科目不存在","科目不存在",IF(ROUND(SUMIF($A$6:$A$505,A233,$G$6:$G$505)-SUMIF($A$6:$A$505,A233,$H$6:$H$505),2)=0,"✔","借貸不平")))))</f>
        <v/>
      </c>
      <c r="L233" s="33" t="str">
        <f aca="false">IF(A233="","",COUNTIF($A$6:A233,A233))</f>
        <v/>
      </c>
      <c r="M233" s="33" t="str">
        <f aca="false">IF(A233="","",A233&amp;"|"&amp;L233)</f>
        <v/>
      </c>
      <c r="N233" s="33" t="str">
        <f aca="false">IF(E233="","",COUNTIF($E$6:E233,E233))</f>
        <v/>
      </c>
      <c r="O233" s="33" t="str">
        <f aca="false">IF(E233="","",E233&amp;"|"&amp;N233)</f>
        <v/>
      </c>
      <c r="P233" s="33" t="str">
        <f aca="false">IF(L233=1,COUNTIF($L$6:L233,1),"")</f>
        <v/>
      </c>
    </row>
    <row r="234" customFormat="false" ht="15" hidden="false" customHeight="false" outlineLevel="0" collapsed="false">
      <c r="A234" s="20"/>
      <c r="B234" s="29"/>
      <c r="C234" s="21"/>
      <c r="D234" s="6"/>
      <c r="E234" s="30"/>
      <c r="F234" s="8" t="str">
        <f aca="false">IF(E234="","",IFERROR(INDEX(會計科目表!$B$5:$B$104,MATCH(E234,會計科目表!$A$5:$A$104,0)),"科目不存在"))</f>
        <v/>
      </c>
      <c r="G234" s="22"/>
      <c r="H234" s="22"/>
      <c r="I234" s="6"/>
      <c r="J234" s="32" t="str">
        <f aca="false">IF(I234="","",HYPERLINK(IF(LEFT(I234,4)="http",I234,設定!$B$7&amp;I234),"開啟"))</f>
        <v/>
      </c>
      <c r="K234" s="23" t="str">
        <f aca="false">IF(A234="","",IF(B234="","缺日期",IF(E234="","缺科目",IF(F234="科目不存在","科目不存在",IF(ROUND(SUMIF($A$6:$A$505,A234,$G$6:$G$505)-SUMIF($A$6:$A$505,A234,$H$6:$H$505),2)=0,"✔","借貸不平")))))</f>
        <v/>
      </c>
      <c r="L234" s="33" t="str">
        <f aca="false">IF(A234="","",COUNTIF($A$6:A234,A234))</f>
        <v/>
      </c>
      <c r="M234" s="33" t="str">
        <f aca="false">IF(A234="","",A234&amp;"|"&amp;L234)</f>
        <v/>
      </c>
      <c r="N234" s="33" t="str">
        <f aca="false">IF(E234="","",COUNTIF($E$6:E234,E234))</f>
        <v/>
      </c>
      <c r="O234" s="33" t="str">
        <f aca="false">IF(E234="","",E234&amp;"|"&amp;N234)</f>
        <v/>
      </c>
      <c r="P234" s="33" t="str">
        <f aca="false">IF(L234=1,COUNTIF($L$6:L234,1),"")</f>
        <v/>
      </c>
    </row>
    <row r="235" customFormat="false" ht="15" hidden="false" customHeight="false" outlineLevel="0" collapsed="false">
      <c r="A235" s="20"/>
      <c r="B235" s="29"/>
      <c r="C235" s="21"/>
      <c r="D235" s="6"/>
      <c r="E235" s="30"/>
      <c r="F235" s="8" t="str">
        <f aca="false">IF(E235="","",IFERROR(INDEX(會計科目表!$B$5:$B$104,MATCH(E235,會計科目表!$A$5:$A$104,0)),"科目不存在"))</f>
        <v/>
      </c>
      <c r="G235" s="22"/>
      <c r="H235" s="22"/>
      <c r="I235" s="6"/>
      <c r="J235" s="32" t="str">
        <f aca="false">IF(I235="","",HYPERLINK(IF(LEFT(I235,4)="http",I235,設定!$B$7&amp;I235),"開啟"))</f>
        <v/>
      </c>
      <c r="K235" s="23" t="str">
        <f aca="false">IF(A235="","",IF(B235="","缺日期",IF(E235="","缺科目",IF(F235="科目不存在","科目不存在",IF(ROUND(SUMIF($A$6:$A$505,A235,$G$6:$G$505)-SUMIF($A$6:$A$505,A235,$H$6:$H$505),2)=0,"✔","借貸不平")))))</f>
        <v/>
      </c>
      <c r="L235" s="33" t="str">
        <f aca="false">IF(A235="","",COUNTIF($A$6:A235,A235))</f>
        <v/>
      </c>
      <c r="M235" s="33" t="str">
        <f aca="false">IF(A235="","",A235&amp;"|"&amp;L235)</f>
        <v/>
      </c>
      <c r="N235" s="33" t="str">
        <f aca="false">IF(E235="","",COUNTIF($E$6:E235,E235))</f>
        <v/>
      </c>
      <c r="O235" s="33" t="str">
        <f aca="false">IF(E235="","",E235&amp;"|"&amp;N235)</f>
        <v/>
      </c>
      <c r="P235" s="33" t="str">
        <f aca="false">IF(L235=1,COUNTIF($L$6:L235,1),"")</f>
        <v/>
      </c>
    </row>
    <row r="236" customFormat="false" ht="15" hidden="false" customHeight="false" outlineLevel="0" collapsed="false">
      <c r="A236" s="20"/>
      <c r="B236" s="29"/>
      <c r="C236" s="21"/>
      <c r="D236" s="6"/>
      <c r="E236" s="30"/>
      <c r="F236" s="8" t="str">
        <f aca="false">IF(E236="","",IFERROR(INDEX(會計科目表!$B$5:$B$104,MATCH(E236,會計科目表!$A$5:$A$104,0)),"科目不存在"))</f>
        <v/>
      </c>
      <c r="G236" s="22"/>
      <c r="H236" s="22"/>
      <c r="I236" s="6"/>
      <c r="J236" s="32" t="str">
        <f aca="false">IF(I236="","",HYPERLINK(IF(LEFT(I236,4)="http",I236,設定!$B$7&amp;I236),"開啟"))</f>
        <v/>
      </c>
      <c r="K236" s="23" t="str">
        <f aca="false">IF(A236="","",IF(B236="","缺日期",IF(E236="","缺科目",IF(F236="科目不存在","科目不存在",IF(ROUND(SUMIF($A$6:$A$505,A236,$G$6:$G$505)-SUMIF($A$6:$A$505,A236,$H$6:$H$505),2)=0,"✔","借貸不平")))))</f>
        <v/>
      </c>
      <c r="L236" s="33" t="str">
        <f aca="false">IF(A236="","",COUNTIF($A$6:A236,A236))</f>
        <v/>
      </c>
      <c r="M236" s="33" t="str">
        <f aca="false">IF(A236="","",A236&amp;"|"&amp;L236)</f>
        <v/>
      </c>
      <c r="N236" s="33" t="str">
        <f aca="false">IF(E236="","",COUNTIF($E$6:E236,E236))</f>
        <v/>
      </c>
      <c r="O236" s="33" t="str">
        <f aca="false">IF(E236="","",E236&amp;"|"&amp;N236)</f>
        <v/>
      </c>
      <c r="P236" s="33" t="str">
        <f aca="false">IF(L236=1,COUNTIF($L$6:L236,1),"")</f>
        <v/>
      </c>
    </row>
    <row r="237" customFormat="false" ht="15" hidden="false" customHeight="false" outlineLevel="0" collapsed="false">
      <c r="A237" s="20"/>
      <c r="B237" s="29"/>
      <c r="C237" s="21"/>
      <c r="D237" s="6"/>
      <c r="E237" s="30"/>
      <c r="F237" s="8" t="str">
        <f aca="false">IF(E237="","",IFERROR(INDEX(會計科目表!$B$5:$B$104,MATCH(E237,會計科目表!$A$5:$A$104,0)),"科目不存在"))</f>
        <v/>
      </c>
      <c r="G237" s="22"/>
      <c r="H237" s="22"/>
      <c r="I237" s="6"/>
      <c r="J237" s="32" t="str">
        <f aca="false">IF(I237="","",HYPERLINK(IF(LEFT(I237,4)="http",I237,設定!$B$7&amp;I237),"開啟"))</f>
        <v/>
      </c>
      <c r="K237" s="23" t="str">
        <f aca="false">IF(A237="","",IF(B237="","缺日期",IF(E237="","缺科目",IF(F237="科目不存在","科目不存在",IF(ROUND(SUMIF($A$6:$A$505,A237,$G$6:$G$505)-SUMIF($A$6:$A$505,A237,$H$6:$H$505),2)=0,"✔","借貸不平")))))</f>
        <v/>
      </c>
      <c r="L237" s="33" t="str">
        <f aca="false">IF(A237="","",COUNTIF($A$6:A237,A237))</f>
        <v/>
      </c>
      <c r="M237" s="33" t="str">
        <f aca="false">IF(A237="","",A237&amp;"|"&amp;L237)</f>
        <v/>
      </c>
      <c r="N237" s="33" t="str">
        <f aca="false">IF(E237="","",COUNTIF($E$6:E237,E237))</f>
        <v/>
      </c>
      <c r="O237" s="33" t="str">
        <f aca="false">IF(E237="","",E237&amp;"|"&amp;N237)</f>
        <v/>
      </c>
      <c r="P237" s="33" t="str">
        <f aca="false">IF(L237=1,COUNTIF($L$6:L237,1),"")</f>
        <v/>
      </c>
    </row>
    <row r="238" customFormat="false" ht="15" hidden="false" customHeight="false" outlineLevel="0" collapsed="false">
      <c r="A238" s="20"/>
      <c r="B238" s="29"/>
      <c r="C238" s="21"/>
      <c r="D238" s="6"/>
      <c r="E238" s="30"/>
      <c r="F238" s="8" t="str">
        <f aca="false">IF(E238="","",IFERROR(INDEX(會計科目表!$B$5:$B$104,MATCH(E238,會計科目表!$A$5:$A$104,0)),"科目不存在"))</f>
        <v/>
      </c>
      <c r="G238" s="22"/>
      <c r="H238" s="22"/>
      <c r="I238" s="6"/>
      <c r="J238" s="32" t="str">
        <f aca="false">IF(I238="","",HYPERLINK(IF(LEFT(I238,4)="http",I238,設定!$B$7&amp;I238),"開啟"))</f>
        <v/>
      </c>
      <c r="K238" s="23" t="str">
        <f aca="false">IF(A238="","",IF(B238="","缺日期",IF(E238="","缺科目",IF(F238="科目不存在","科目不存在",IF(ROUND(SUMIF($A$6:$A$505,A238,$G$6:$G$505)-SUMIF($A$6:$A$505,A238,$H$6:$H$505),2)=0,"✔","借貸不平")))))</f>
        <v/>
      </c>
      <c r="L238" s="33" t="str">
        <f aca="false">IF(A238="","",COUNTIF($A$6:A238,A238))</f>
        <v/>
      </c>
      <c r="M238" s="33" t="str">
        <f aca="false">IF(A238="","",A238&amp;"|"&amp;L238)</f>
        <v/>
      </c>
      <c r="N238" s="33" t="str">
        <f aca="false">IF(E238="","",COUNTIF($E$6:E238,E238))</f>
        <v/>
      </c>
      <c r="O238" s="33" t="str">
        <f aca="false">IF(E238="","",E238&amp;"|"&amp;N238)</f>
        <v/>
      </c>
      <c r="P238" s="33" t="str">
        <f aca="false">IF(L238=1,COUNTIF($L$6:L238,1),"")</f>
        <v/>
      </c>
    </row>
    <row r="239" customFormat="false" ht="15" hidden="false" customHeight="false" outlineLevel="0" collapsed="false">
      <c r="A239" s="20"/>
      <c r="B239" s="29"/>
      <c r="C239" s="21"/>
      <c r="D239" s="6"/>
      <c r="E239" s="30"/>
      <c r="F239" s="8" t="str">
        <f aca="false">IF(E239="","",IFERROR(INDEX(會計科目表!$B$5:$B$104,MATCH(E239,會計科目表!$A$5:$A$104,0)),"科目不存在"))</f>
        <v/>
      </c>
      <c r="G239" s="22"/>
      <c r="H239" s="22"/>
      <c r="I239" s="6"/>
      <c r="J239" s="32" t="str">
        <f aca="false">IF(I239="","",HYPERLINK(IF(LEFT(I239,4)="http",I239,設定!$B$7&amp;I239),"開啟"))</f>
        <v/>
      </c>
      <c r="K239" s="23" t="str">
        <f aca="false">IF(A239="","",IF(B239="","缺日期",IF(E239="","缺科目",IF(F239="科目不存在","科目不存在",IF(ROUND(SUMIF($A$6:$A$505,A239,$G$6:$G$505)-SUMIF($A$6:$A$505,A239,$H$6:$H$505),2)=0,"✔","借貸不平")))))</f>
        <v/>
      </c>
      <c r="L239" s="33" t="str">
        <f aca="false">IF(A239="","",COUNTIF($A$6:A239,A239))</f>
        <v/>
      </c>
      <c r="M239" s="33" t="str">
        <f aca="false">IF(A239="","",A239&amp;"|"&amp;L239)</f>
        <v/>
      </c>
      <c r="N239" s="33" t="str">
        <f aca="false">IF(E239="","",COUNTIF($E$6:E239,E239))</f>
        <v/>
      </c>
      <c r="O239" s="33" t="str">
        <f aca="false">IF(E239="","",E239&amp;"|"&amp;N239)</f>
        <v/>
      </c>
      <c r="P239" s="33" t="str">
        <f aca="false">IF(L239=1,COUNTIF($L$6:L239,1),"")</f>
        <v/>
      </c>
    </row>
    <row r="240" customFormat="false" ht="15" hidden="false" customHeight="false" outlineLevel="0" collapsed="false">
      <c r="A240" s="20"/>
      <c r="B240" s="29"/>
      <c r="C240" s="21"/>
      <c r="D240" s="6"/>
      <c r="E240" s="30"/>
      <c r="F240" s="8" t="str">
        <f aca="false">IF(E240="","",IFERROR(INDEX(會計科目表!$B$5:$B$104,MATCH(E240,會計科目表!$A$5:$A$104,0)),"科目不存在"))</f>
        <v/>
      </c>
      <c r="G240" s="22"/>
      <c r="H240" s="22"/>
      <c r="I240" s="6"/>
      <c r="J240" s="32" t="str">
        <f aca="false">IF(I240="","",HYPERLINK(IF(LEFT(I240,4)="http",I240,設定!$B$7&amp;I240),"開啟"))</f>
        <v/>
      </c>
      <c r="K240" s="23" t="str">
        <f aca="false">IF(A240="","",IF(B240="","缺日期",IF(E240="","缺科目",IF(F240="科目不存在","科目不存在",IF(ROUND(SUMIF($A$6:$A$505,A240,$G$6:$G$505)-SUMIF($A$6:$A$505,A240,$H$6:$H$505),2)=0,"✔","借貸不平")))))</f>
        <v/>
      </c>
      <c r="L240" s="33" t="str">
        <f aca="false">IF(A240="","",COUNTIF($A$6:A240,A240))</f>
        <v/>
      </c>
      <c r="M240" s="33" t="str">
        <f aca="false">IF(A240="","",A240&amp;"|"&amp;L240)</f>
        <v/>
      </c>
      <c r="N240" s="33" t="str">
        <f aca="false">IF(E240="","",COUNTIF($E$6:E240,E240))</f>
        <v/>
      </c>
      <c r="O240" s="33" t="str">
        <f aca="false">IF(E240="","",E240&amp;"|"&amp;N240)</f>
        <v/>
      </c>
      <c r="P240" s="33" t="str">
        <f aca="false">IF(L240=1,COUNTIF($L$6:L240,1),"")</f>
        <v/>
      </c>
    </row>
    <row r="241" customFormat="false" ht="15" hidden="false" customHeight="false" outlineLevel="0" collapsed="false">
      <c r="A241" s="20"/>
      <c r="B241" s="29"/>
      <c r="C241" s="21"/>
      <c r="D241" s="6"/>
      <c r="E241" s="30"/>
      <c r="F241" s="8" t="str">
        <f aca="false">IF(E241="","",IFERROR(INDEX(會計科目表!$B$5:$B$104,MATCH(E241,會計科目表!$A$5:$A$104,0)),"科目不存在"))</f>
        <v/>
      </c>
      <c r="G241" s="22"/>
      <c r="H241" s="22"/>
      <c r="I241" s="6"/>
      <c r="J241" s="32" t="str">
        <f aca="false">IF(I241="","",HYPERLINK(IF(LEFT(I241,4)="http",I241,設定!$B$7&amp;I241),"開啟"))</f>
        <v/>
      </c>
      <c r="K241" s="23" t="str">
        <f aca="false">IF(A241="","",IF(B241="","缺日期",IF(E241="","缺科目",IF(F241="科目不存在","科目不存在",IF(ROUND(SUMIF($A$6:$A$505,A241,$G$6:$G$505)-SUMIF($A$6:$A$505,A241,$H$6:$H$505),2)=0,"✔","借貸不平")))))</f>
        <v/>
      </c>
      <c r="L241" s="33" t="str">
        <f aca="false">IF(A241="","",COUNTIF($A$6:A241,A241))</f>
        <v/>
      </c>
      <c r="M241" s="33" t="str">
        <f aca="false">IF(A241="","",A241&amp;"|"&amp;L241)</f>
        <v/>
      </c>
      <c r="N241" s="33" t="str">
        <f aca="false">IF(E241="","",COUNTIF($E$6:E241,E241))</f>
        <v/>
      </c>
      <c r="O241" s="33" t="str">
        <f aca="false">IF(E241="","",E241&amp;"|"&amp;N241)</f>
        <v/>
      </c>
      <c r="P241" s="33" t="str">
        <f aca="false">IF(L241=1,COUNTIF($L$6:L241,1),"")</f>
        <v/>
      </c>
    </row>
    <row r="242" customFormat="false" ht="15" hidden="false" customHeight="false" outlineLevel="0" collapsed="false">
      <c r="A242" s="20"/>
      <c r="B242" s="29"/>
      <c r="C242" s="21"/>
      <c r="D242" s="6"/>
      <c r="E242" s="30"/>
      <c r="F242" s="8" t="str">
        <f aca="false">IF(E242="","",IFERROR(INDEX(會計科目表!$B$5:$B$104,MATCH(E242,會計科目表!$A$5:$A$104,0)),"科目不存在"))</f>
        <v/>
      </c>
      <c r="G242" s="22"/>
      <c r="H242" s="22"/>
      <c r="I242" s="6"/>
      <c r="J242" s="32" t="str">
        <f aca="false">IF(I242="","",HYPERLINK(IF(LEFT(I242,4)="http",I242,設定!$B$7&amp;I242),"開啟"))</f>
        <v/>
      </c>
      <c r="K242" s="23" t="str">
        <f aca="false">IF(A242="","",IF(B242="","缺日期",IF(E242="","缺科目",IF(F242="科目不存在","科目不存在",IF(ROUND(SUMIF($A$6:$A$505,A242,$G$6:$G$505)-SUMIF($A$6:$A$505,A242,$H$6:$H$505),2)=0,"✔","借貸不平")))))</f>
        <v/>
      </c>
      <c r="L242" s="33" t="str">
        <f aca="false">IF(A242="","",COUNTIF($A$6:A242,A242))</f>
        <v/>
      </c>
      <c r="M242" s="33" t="str">
        <f aca="false">IF(A242="","",A242&amp;"|"&amp;L242)</f>
        <v/>
      </c>
      <c r="N242" s="33" t="str">
        <f aca="false">IF(E242="","",COUNTIF($E$6:E242,E242))</f>
        <v/>
      </c>
      <c r="O242" s="33" t="str">
        <f aca="false">IF(E242="","",E242&amp;"|"&amp;N242)</f>
        <v/>
      </c>
      <c r="P242" s="33" t="str">
        <f aca="false">IF(L242=1,COUNTIF($L$6:L242,1),"")</f>
        <v/>
      </c>
    </row>
    <row r="243" customFormat="false" ht="15" hidden="false" customHeight="false" outlineLevel="0" collapsed="false">
      <c r="A243" s="20"/>
      <c r="B243" s="29"/>
      <c r="C243" s="21"/>
      <c r="D243" s="6"/>
      <c r="E243" s="30"/>
      <c r="F243" s="8" t="str">
        <f aca="false">IF(E243="","",IFERROR(INDEX(會計科目表!$B$5:$B$104,MATCH(E243,會計科目表!$A$5:$A$104,0)),"科目不存在"))</f>
        <v/>
      </c>
      <c r="G243" s="22"/>
      <c r="H243" s="22"/>
      <c r="I243" s="6"/>
      <c r="J243" s="32" t="str">
        <f aca="false">IF(I243="","",HYPERLINK(IF(LEFT(I243,4)="http",I243,設定!$B$7&amp;I243),"開啟"))</f>
        <v/>
      </c>
      <c r="K243" s="23" t="str">
        <f aca="false">IF(A243="","",IF(B243="","缺日期",IF(E243="","缺科目",IF(F243="科目不存在","科目不存在",IF(ROUND(SUMIF($A$6:$A$505,A243,$G$6:$G$505)-SUMIF($A$6:$A$505,A243,$H$6:$H$505),2)=0,"✔","借貸不平")))))</f>
        <v/>
      </c>
      <c r="L243" s="33" t="str">
        <f aca="false">IF(A243="","",COUNTIF($A$6:A243,A243))</f>
        <v/>
      </c>
      <c r="M243" s="33" t="str">
        <f aca="false">IF(A243="","",A243&amp;"|"&amp;L243)</f>
        <v/>
      </c>
      <c r="N243" s="33" t="str">
        <f aca="false">IF(E243="","",COUNTIF($E$6:E243,E243))</f>
        <v/>
      </c>
      <c r="O243" s="33" t="str">
        <f aca="false">IF(E243="","",E243&amp;"|"&amp;N243)</f>
        <v/>
      </c>
      <c r="P243" s="33" t="str">
        <f aca="false">IF(L243=1,COUNTIF($L$6:L243,1),"")</f>
        <v/>
      </c>
    </row>
    <row r="244" customFormat="false" ht="15" hidden="false" customHeight="false" outlineLevel="0" collapsed="false">
      <c r="A244" s="20"/>
      <c r="B244" s="29"/>
      <c r="C244" s="21"/>
      <c r="D244" s="6"/>
      <c r="E244" s="30"/>
      <c r="F244" s="8" t="str">
        <f aca="false">IF(E244="","",IFERROR(INDEX(會計科目表!$B$5:$B$104,MATCH(E244,會計科目表!$A$5:$A$104,0)),"科目不存在"))</f>
        <v/>
      </c>
      <c r="G244" s="22"/>
      <c r="H244" s="22"/>
      <c r="I244" s="6"/>
      <c r="J244" s="32" t="str">
        <f aca="false">IF(I244="","",HYPERLINK(IF(LEFT(I244,4)="http",I244,設定!$B$7&amp;I244),"開啟"))</f>
        <v/>
      </c>
      <c r="K244" s="23" t="str">
        <f aca="false">IF(A244="","",IF(B244="","缺日期",IF(E244="","缺科目",IF(F244="科目不存在","科目不存在",IF(ROUND(SUMIF($A$6:$A$505,A244,$G$6:$G$505)-SUMIF($A$6:$A$505,A244,$H$6:$H$505),2)=0,"✔","借貸不平")))))</f>
        <v/>
      </c>
      <c r="L244" s="33" t="str">
        <f aca="false">IF(A244="","",COUNTIF($A$6:A244,A244))</f>
        <v/>
      </c>
      <c r="M244" s="33" t="str">
        <f aca="false">IF(A244="","",A244&amp;"|"&amp;L244)</f>
        <v/>
      </c>
      <c r="N244" s="33" t="str">
        <f aca="false">IF(E244="","",COUNTIF($E$6:E244,E244))</f>
        <v/>
      </c>
      <c r="O244" s="33" t="str">
        <f aca="false">IF(E244="","",E244&amp;"|"&amp;N244)</f>
        <v/>
      </c>
      <c r="P244" s="33" t="str">
        <f aca="false">IF(L244=1,COUNTIF($L$6:L244,1),"")</f>
        <v/>
      </c>
    </row>
    <row r="245" customFormat="false" ht="15" hidden="false" customHeight="false" outlineLevel="0" collapsed="false">
      <c r="A245" s="20"/>
      <c r="B245" s="29"/>
      <c r="C245" s="21"/>
      <c r="D245" s="6"/>
      <c r="E245" s="30"/>
      <c r="F245" s="8" t="str">
        <f aca="false">IF(E245="","",IFERROR(INDEX(會計科目表!$B$5:$B$104,MATCH(E245,會計科目表!$A$5:$A$104,0)),"科目不存在"))</f>
        <v/>
      </c>
      <c r="G245" s="22"/>
      <c r="H245" s="22"/>
      <c r="I245" s="6"/>
      <c r="J245" s="32" t="str">
        <f aca="false">IF(I245="","",HYPERLINK(IF(LEFT(I245,4)="http",I245,設定!$B$7&amp;I245),"開啟"))</f>
        <v/>
      </c>
      <c r="K245" s="23" t="str">
        <f aca="false">IF(A245="","",IF(B245="","缺日期",IF(E245="","缺科目",IF(F245="科目不存在","科目不存在",IF(ROUND(SUMIF($A$6:$A$505,A245,$G$6:$G$505)-SUMIF($A$6:$A$505,A245,$H$6:$H$505),2)=0,"✔","借貸不平")))))</f>
        <v/>
      </c>
      <c r="L245" s="33" t="str">
        <f aca="false">IF(A245="","",COUNTIF($A$6:A245,A245))</f>
        <v/>
      </c>
      <c r="M245" s="33" t="str">
        <f aca="false">IF(A245="","",A245&amp;"|"&amp;L245)</f>
        <v/>
      </c>
      <c r="N245" s="33" t="str">
        <f aca="false">IF(E245="","",COUNTIF($E$6:E245,E245))</f>
        <v/>
      </c>
      <c r="O245" s="33" t="str">
        <f aca="false">IF(E245="","",E245&amp;"|"&amp;N245)</f>
        <v/>
      </c>
      <c r="P245" s="33" t="str">
        <f aca="false">IF(L245=1,COUNTIF($L$6:L245,1),"")</f>
        <v/>
      </c>
    </row>
    <row r="246" customFormat="false" ht="15" hidden="false" customHeight="false" outlineLevel="0" collapsed="false">
      <c r="A246" s="20"/>
      <c r="B246" s="29"/>
      <c r="C246" s="21"/>
      <c r="D246" s="6"/>
      <c r="E246" s="30"/>
      <c r="F246" s="8" t="str">
        <f aca="false">IF(E246="","",IFERROR(INDEX(會計科目表!$B$5:$B$104,MATCH(E246,會計科目表!$A$5:$A$104,0)),"科目不存在"))</f>
        <v/>
      </c>
      <c r="G246" s="22"/>
      <c r="H246" s="22"/>
      <c r="I246" s="6"/>
      <c r="J246" s="32" t="str">
        <f aca="false">IF(I246="","",HYPERLINK(IF(LEFT(I246,4)="http",I246,設定!$B$7&amp;I246),"開啟"))</f>
        <v/>
      </c>
      <c r="K246" s="23" t="str">
        <f aca="false">IF(A246="","",IF(B246="","缺日期",IF(E246="","缺科目",IF(F246="科目不存在","科目不存在",IF(ROUND(SUMIF($A$6:$A$505,A246,$G$6:$G$505)-SUMIF($A$6:$A$505,A246,$H$6:$H$505),2)=0,"✔","借貸不平")))))</f>
        <v/>
      </c>
      <c r="L246" s="33" t="str">
        <f aca="false">IF(A246="","",COUNTIF($A$6:A246,A246))</f>
        <v/>
      </c>
      <c r="M246" s="33" t="str">
        <f aca="false">IF(A246="","",A246&amp;"|"&amp;L246)</f>
        <v/>
      </c>
      <c r="N246" s="33" t="str">
        <f aca="false">IF(E246="","",COUNTIF($E$6:E246,E246))</f>
        <v/>
      </c>
      <c r="O246" s="33" t="str">
        <f aca="false">IF(E246="","",E246&amp;"|"&amp;N246)</f>
        <v/>
      </c>
      <c r="P246" s="33" t="str">
        <f aca="false">IF(L246=1,COUNTIF($L$6:L246,1),"")</f>
        <v/>
      </c>
    </row>
    <row r="247" customFormat="false" ht="15" hidden="false" customHeight="false" outlineLevel="0" collapsed="false">
      <c r="A247" s="20"/>
      <c r="B247" s="29"/>
      <c r="C247" s="21"/>
      <c r="D247" s="6"/>
      <c r="E247" s="30"/>
      <c r="F247" s="8" t="str">
        <f aca="false">IF(E247="","",IFERROR(INDEX(會計科目表!$B$5:$B$104,MATCH(E247,會計科目表!$A$5:$A$104,0)),"科目不存在"))</f>
        <v/>
      </c>
      <c r="G247" s="22"/>
      <c r="H247" s="22"/>
      <c r="I247" s="6"/>
      <c r="J247" s="32" t="str">
        <f aca="false">IF(I247="","",HYPERLINK(IF(LEFT(I247,4)="http",I247,設定!$B$7&amp;I247),"開啟"))</f>
        <v/>
      </c>
      <c r="K247" s="23" t="str">
        <f aca="false">IF(A247="","",IF(B247="","缺日期",IF(E247="","缺科目",IF(F247="科目不存在","科目不存在",IF(ROUND(SUMIF($A$6:$A$505,A247,$G$6:$G$505)-SUMIF($A$6:$A$505,A247,$H$6:$H$505),2)=0,"✔","借貸不平")))))</f>
        <v/>
      </c>
      <c r="L247" s="33" t="str">
        <f aca="false">IF(A247="","",COUNTIF($A$6:A247,A247))</f>
        <v/>
      </c>
      <c r="M247" s="33" t="str">
        <f aca="false">IF(A247="","",A247&amp;"|"&amp;L247)</f>
        <v/>
      </c>
      <c r="N247" s="33" t="str">
        <f aca="false">IF(E247="","",COUNTIF($E$6:E247,E247))</f>
        <v/>
      </c>
      <c r="O247" s="33" t="str">
        <f aca="false">IF(E247="","",E247&amp;"|"&amp;N247)</f>
        <v/>
      </c>
      <c r="P247" s="33" t="str">
        <f aca="false">IF(L247=1,COUNTIF($L$6:L247,1),"")</f>
        <v/>
      </c>
    </row>
    <row r="248" customFormat="false" ht="15" hidden="false" customHeight="false" outlineLevel="0" collapsed="false">
      <c r="A248" s="20"/>
      <c r="B248" s="29"/>
      <c r="C248" s="21"/>
      <c r="D248" s="6"/>
      <c r="E248" s="30"/>
      <c r="F248" s="8" t="str">
        <f aca="false">IF(E248="","",IFERROR(INDEX(會計科目表!$B$5:$B$104,MATCH(E248,會計科目表!$A$5:$A$104,0)),"科目不存在"))</f>
        <v/>
      </c>
      <c r="G248" s="22"/>
      <c r="H248" s="22"/>
      <c r="I248" s="6"/>
      <c r="J248" s="32" t="str">
        <f aca="false">IF(I248="","",HYPERLINK(IF(LEFT(I248,4)="http",I248,設定!$B$7&amp;I248),"開啟"))</f>
        <v/>
      </c>
      <c r="K248" s="23" t="str">
        <f aca="false">IF(A248="","",IF(B248="","缺日期",IF(E248="","缺科目",IF(F248="科目不存在","科目不存在",IF(ROUND(SUMIF($A$6:$A$505,A248,$G$6:$G$505)-SUMIF($A$6:$A$505,A248,$H$6:$H$505),2)=0,"✔","借貸不平")))))</f>
        <v/>
      </c>
      <c r="L248" s="33" t="str">
        <f aca="false">IF(A248="","",COUNTIF($A$6:A248,A248))</f>
        <v/>
      </c>
      <c r="M248" s="33" t="str">
        <f aca="false">IF(A248="","",A248&amp;"|"&amp;L248)</f>
        <v/>
      </c>
      <c r="N248" s="33" t="str">
        <f aca="false">IF(E248="","",COUNTIF($E$6:E248,E248))</f>
        <v/>
      </c>
      <c r="O248" s="33" t="str">
        <f aca="false">IF(E248="","",E248&amp;"|"&amp;N248)</f>
        <v/>
      </c>
      <c r="P248" s="33" t="str">
        <f aca="false">IF(L248=1,COUNTIF($L$6:L248,1),"")</f>
        <v/>
      </c>
    </row>
    <row r="249" customFormat="false" ht="15" hidden="false" customHeight="false" outlineLevel="0" collapsed="false">
      <c r="A249" s="20"/>
      <c r="B249" s="29"/>
      <c r="C249" s="21"/>
      <c r="D249" s="6"/>
      <c r="E249" s="30"/>
      <c r="F249" s="8" t="str">
        <f aca="false">IF(E249="","",IFERROR(INDEX(會計科目表!$B$5:$B$104,MATCH(E249,會計科目表!$A$5:$A$104,0)),"科目不存在"))</f>
        <v/>
      </c>
      <c r="G249" s="22"/>
      <c r="H249" s="22"/>
      <c r="I249" s="6"/>
      <c r="J249" s="32" t="str">
        <f aca="false">IF(I249="","",HYPERLINK(IF(LEFT(I249,4)="http",I249,設定!$B$7&amp;I249),"開啟"))</f>
        <v/>
      </c>
      <c r="K249" s="23" t="str">
        <f aca="false">IF(A249="","",IF(B249="","缺日期",IF(E249="","缺科目",IF(F249="科目不存在","科目不存在",IF(ROUND(SUMIF($A$6:$A$505,A249,$G$6:$G$505)-SUMIF($A$6:$A$505,A249,$H$6:$H$505),2)=0,"✔","借貸不平")))))</f>
        <v/>
      </c>
      <c r="L249" s="33" t="str">
        <f aca="false">IF(A249="","",COUNTIF($A$6:A249,A249))</f>
        <v/>
      </c>
      <c r="M249" s="33" t="str">
        <f aca="false">IF(A249="","",A249&amp;"|"&amp;L249)</f>
        <v/>
      </c>
      <c r="N249" s="33" t="str">
        <f aca="false">IF(E249="","",COUNTIF($E$6:E249,E249))</f>
        <v/>
      </c>
      <c r="O249" s="33" t="str">
        <f aca="false">IF(E249="","",E249&amp;"|"&amp;N249)</f>
        <v/>
      </c>
      <c r="P249" s="33" t="str">
        <f aca="false">IF(L249=1,COUNTIF($L$6:L249,1),"")</f>
        <v/>
      </c>
    </row>
    <row r="250" customFormat="false" ht="15" hidden="false" customHeight="false" outlineLevel="0" collapsed="false">
      <c r="A250" s="20"/>
      <c r="B250" s="29"/>
      <c r="C250" s="21"/>
      <c r="D250" s="6"/>
      <c r="E250" s="30"/>
      <c r="F250" s="8" t="str">
        <f aca="false">IF(E250="","",IFERROR(INDEX(會計科目表!$B$5:$B$104,MATCH(E250,會計科目表!$A$5:$A$104,0)),"科目不存在"))</f>
        <v/>
      </c>
      <c r="G250" s="22"/>
      <c r="H250" s="22"/>
      <c r="I250" s="6"/>
      <c r="J250" s="32" t="str">
        <f aca="false">IF(I250="","",HYPERLINK(IF(LEFT(I250,4)="http",I250,設定!$B$7&amp;I250),"開啟"))</f>
        <v/>
      </c>
      <c r="K250" s="23" t="str">
        <f aca="false">IF(A250="","",IF(B250="","缺日期",IF(E250="","缺科目",IF(F250="科目不存在","科目不存在",IF(ROUND(SUMIF($A$6:$A$505,A250,$G$6:$G$505)-SUMIF($A$6:$A$505,A250,$H$6:$H$505),2)=0,"✔","借貸不平")))))</f>
        <v/>
      </c>
      <c r="L250" s="33" t="str">
        <f aca="false">IF(A250="","",COUNTIF($A$6:A250,A250))</f>
        <v/>
      </c>
      <c r="M250" s="33" t="str">
        <f aca="false">IF(A250="","",A250&amp;"|"&amp;L250)</f>
        <v/>
      </c>
      <c r="N250" s="33" t="str">
        <f aca="false">IF(E250="","",COUNTIF($E$6:E250,E250))</f>
        <v/>
      </c>
      <c r="O250" s="33" t="str">
        <f aca="false">IF(E250="","",E250&amp;"|"&amp;N250)</f>
        <v/>
      </c>
      <c r="P250" s="33" t="str">
        <f aca="false">IF(L250=1,COUNTIF($L$6:L250,1),"")</f>
        <v/>
      </c>
    </row>
    <row r="251" customFormat="false" ht="15" hidden="false" customHeight="false" outlineLevel="0" collapsed="false">
      <c r="A251" s="20"/>
      <c r="B251" s="29"/>
      <c r="C251" s="21"/>
      <c r="D251" s="6"/>
      <c r="E251" s="30"/>
      <c r="F251" s="8" t="str">
        <f aca="false">IF(E251="","",IFERROR(INDEX(會計科目表!$B$5:$B$104,MATCH(E251,會計科目表!$A$5:$A$104,0)),"科目不存在"))</f>
        <v/>
      </c>
      <c r="G251" s="22"/>
      <c r="H251" s="22"/>
      <c r="I251" s="6"/>
      <c r="J251" s="32" t="str">
        <f aca="false">IF(I251="","",HYPERLINK(IF(LEFT(I251,4)="http",I251,設定!$B$7&amp;I251),"開啟"))</f>
        <v/>
      </c>
      <c r="K251" s="23" t="str">
        <f aca="false">IF(A251="","",IF(B251="","缺日期",IF(E251="","缺科目",IF(F251="科目不存在","科目不存在",IF(ROUND(SUMIF($A$6:$A$505,A251,$G$6:$G$505)-SUMIF($A$6:$A$505,A251,$H$6:$H$505),2)=0,"✔","借貸不平")))))</f>
        <v/>
      </c>
      <c r="L251" s="33" t="str">
        <f aca="false">IF(A251="","",COUNTIF($A$6:A251,A251))</f>
        <v/>
      </c>
      <c r="M251" s="33" t="str">
        <f aca="false">IF(A251="","",A251&amp;"|"&amp;L251)</f>
        <v/>
      </c>
      <c r="N251" s="33" t="str">
        <f aca="false">IF(E251="","",COUNTIF($E$6:E251,E251))</f>
        <v/>
      </c>
      <c r="O251" s="33" t="str">
        <f aca="false">IF(E251="","",E251&amp;"|"&amp;N251)</f>
        <v/>
      </c>
      <c r="P251" s="33" t="str">
        <f aca="false">IF(L251=1,COUNTIF($L$6:L251,1),"")</f>
        <v/>
      </c>
    </row>
    <row r="252" customFormat="false" ht="15" hidden="false" customHeight="false" outlineLevel="0" collapsed="false">
      <c r="A252" s="20"/>
      <c r="B252" s="29"/>
      <c r="C252" s="21"/>
      <c r="D252" s="6"/>
      <c r="E252" s="30"/>
      <c r="F252" s="8" t="str">
        <f aca="false">IF(E252="","",IFERROR(INDEX(會計科目表!$B$5:$B$104,MATCH(E252,會計科目表!$A$5:$A$104,0)),"科目不存在"))</f>
        <v/>
      </c>
      <c r="G252" s="22"/>
      <c r="H252" s="22"/>
      <c r="I252" s="6"/>
      <c r="J252" s="32" t="str">
        <f aca="false">IF(I252="","",HYPERLINK(IF(LEFT(I252,4)="http",I252,設定!$B$7&amp;I252),"開啟"))</f>
        <v/>
      </c>
      <c r="K252" s="23" t="str">
        <f aca="false">IF(A252="","",IF(B252="","缺日期",IF(E252="","缺科目",IF(F252="科目不存在","科目不存在",IF(ROUND(SUMIF($A$6:$A$505,A252,$G$6:$G$505)-SUMIF($A$6:$A$505,A252,$H$6:$H$505),2)=0,"✔","借貸不平")))))</f>
        <v/>
      </c>
      <c r="L252" s="33" t="str">
        <f aca="false">IF(A252="","",COUNTIF($A$6:A252,A252))</f>
        <v/>
      </c>
      <c r="M252" s="33" t="str">
        <f aca="false">IF(A252="","",A252&amp;"|"&amp;L252)</f>
        <v/>
      </c>
      <c r="N252" s="33" t="str">
        <f aca="false">IF(E252="","",COUNTIF($E$6:E252,E252))</f>
        <v/>
      </c>
      <c r="O252" s="33" t="str">
        <f aca="false">IF(E252="","",E252&amp;"|"&amp;N252)</f>
        <v/>
      </c>
      <c r="P252" s="33" t="str">
        <f aca="false">IF(L252=1,COUNTIF($L$6:L252,1),"")</f>
        <v/>
      </c>
    </row>
    <row r="253" customFormat="false" ht="15" hidden="false" customHeight="false" outlineLevel="0" collapsed="false">
      <c r="A253" s="20"/>
      <c r="B253" s="29"/>
      <c r="C253" s="21"/>
      <c r="D253" s="6"/>
      <c r="E253" s="30"/>
      <c r="F253" s="8" t="str">
        <f aca="false">IF(E253="","",IFERROR(INDEX(會計科目表!$B$5:$B$104,MATCH(E253,會計科目表!$A$5:$A$104,0)),"科目不存在"))</f>
        <v/>
      </c>
      <c r="G253" s="22"/>
      <c r="H253" s="22"/>
      <c r="I253" s="6"/>
      <c r="J253" s="32" t="str">
        <f aca="false">IF(I253="","",HYPERLINK(IF(LEFT(I253,4)="http",I253,設定!$B$7&amp;I253),"開啟"))</f>
        <v/>
      </c>
      <c r="K253" s="23" t="str">
        <f aca="false">IF(A253="","",IF(B253="","缺日期",IF(E253="","缺科目",IF(F253="科目不存在","科目不存在",IF(ROUND(SUMIF($A$6:$A$505,A253,$G$6:$G$505)-SUMIF($A$6:$A$505,A253,$H$6:$H$505),2)=0,"✔","借貸不平")))))</f>
        <v/>
      </c>
      <c r="L253" s="33" t="str">
        <f aca="false">IF(A253="","",COUNTIF($A$6:A253,A253))</f>
        <v/>
      </c>
      <c r="M253" s="33" t="str">
        <f aca="false">IF(A253="","",A253&amp;"|"&amp;L253)</f>
        <v/>
      </c>
      <c r="N253" s="33" t="str">
        <f aca="false">IF(E253="","",COUNTIF($E$6:E253,E253))</f>
        <v/>
      </c>
      <c r="O253" s="33" t="str">
        <f aca="false">IF(E253="","",E253&amp;"|"&amp;N253)</f>
        <v/>
      </c>
      <c r="P253" s="33" t="str">
        <f aca="false">IF(L253=1,COUNTIF($L$6:L253,1),"")</f>
        <v/>
      </c>
    </row>
    <row r="254" customFormat="false" ht="15" hidden="false" customHeight="false" outlineLevel="0" collapsed="false">
      <c r="A254" s="20"/>
      <c r="B254" s="29"/>
      <c r="C254" s="21"/>
      <c r="D254" s="6"/>
      <c r="E254" s="30"/>
      <c r="F254" s="8" t="str">
        <f aca="false">IF(E254="","",IFERROR(INDEX(會計科目表!$B$5:$B$104,MATCH(E254,會計科目表!$A$5:$A$104,0)),"科目不存在"))</f>
        <v/>
      </c>
      <c r="G254" s="22"/>
      <c r="H254" s="22"/>
      <c r="I254" s="6"/>
      <c r="J254" s="32" t="str">
        <f aca="false">IF(I254="","",HYPERLINK(IF(LEFT(I254,4)="http",I254,設定!$B$7&amp;I254),"開啟"))</f>
        <v/>
      </c>
      <c r="K254" s="23" t="str">
        <f aca="false">IF(A254="","",IF(B254="","缺日期",IF(E254="","缺科目",IF(F254="科目不存在","科目不存在",IF(ROUND(SUMIF($A$6:$A$505,A254,$G$6:$G$505)-SUMIF($A$6:$A$505,A254,$H$6:$H$505),2)=0,"✔","借貸不平")))))</f>
        <v/>
      </c>
      <c r="L254" s="33" t="str">
        <f aca="false">IF(A254="","",COUNTIF($A$6:A254,A254))</f>
        <v/>
      </c>
      <c r="M254" s="33" t="str">
        <f aca="false">IF(A254="","",A254&amp;"|"&amp;L254)</f>
        <v/>
      </c>
      <c r="N254" s="33" t="str">
        <f aca="false">IF(E254="","",COUNTIF($E$6:E254,E254))</f>
        <v/>
      </c>
      <c r="O254" s="33" t="str">
        <f aca="false">IF(E254="","",E254&amp;"|"&amp;N254)</f>
        <v/>
      </c>
      <c r="P254" s="33" t="str">
        <f aca="false">IF(L254=1,COUNTIF($L$6:L254,1),"")</f>
        <v/>
      </c>
    </row>
    <row r="255" customFormat="false" ht="15" hidden="false" customHeight="false" outlineLevel="0" collapsed="false">
      <c r="A255" s="20"/>
      <c r="B255" s="29"/>
      <c r="C255" s="21"/>
      <c r="D255" s="6"/>
      <c r="E255" s="30"/>
      <c r="F255" s="8" t="str">
        <f aca="false">IF(E255="","",IFERROR(INDEX(會計科目表!$B$5:$B$104,MATCH(E255,會計科目表!$A$5:$A$104,0)),"科目不存在"))</f>
        <v/>
      </c>
      <c r="G255" s="22"/>
      <c r="H255" s="22"/>
      <c r="I255" s="6"/>
      <c r="J255" s="32" t="str">
        <f aca="false">IF(I255="","",HYPERLINK(IF(LEFT(I255,4)="http",I255,設定!$B$7&amp;I255),"開啟"))</f>
        <v/>
      </c>
      <c r="K255" s="23" t="str">
        <f aca="false">IF(A255="","",IF(B255="","缺日期",IF(E255="","缺科目",IF(F255="科目不存在","科目不存在",IF(ROUND(SUMIF($A$6:$A$505,A255,$G$6:$G$505)-SUMIF($A$6:$A$505,A255,$H$6:$H$505),2)=0,"✔","借貸不平")))))</f>
        <v/>
      </c>
      <c r="L255" s="33" t="str">
        <f aca="false">IF(A255="","",COUNTIF($A$6:A255,A255))</f>
        <v/>
      </c>
      <c r="M255" s="33" t="str">
        <f aca="false">IF(A255="","",A255&amp;"|"&amp;L255)</f>
        <v/>
      </c>
      <c r="N255" s="33" t="str">
        <f aca="false">IF(E255="","",COUNTIF($E$6:E255,E255))</f>
        <v/>
      </c>
      <c r="O255" s="33" t="str">
        <f aca="false">IF(E255="","",E255&amp;"|"&amp;N255)</f>
        <v/>
      </c>
      <c r="P255" s="33" t="str">
        <f aca="false">IF(L255=1,COUNTIF($L$6:L255,1),"")</f>
        <v/>
      </c>
    </row>
    <row r="256" customFormat="false" ht="15" hidden="false" customHeight="false" outlineLevel="0" collapsed="false">
      <c r="A256" s="20"/>
      <c r="B256" s="29"/>
      <c r="C256" s="21"/>
      <c r="D256" s="6"/>
      <c r="E256" s="30"/>
      <c r="F256" s="8" t="str">
        <f aca="false">IF(E256="","",IFERROR(INDEX(會計科目表!$B$5:$B$104,MATCH(E256,會計科目表!$A$5:$A$104,0)),"科目不存在"))</f>
        <v/>
      </c>
      <c r="G256" s="22"/>
      <c r="H256" s="22"/>
      <c r="I256" s="6"/>
      <c r="J256" s="32" t="str">
        <f aca="false">IF(I256="","",HYPERLINK(IF(LEFT(I256,4)="http",I256,設定!$B$7&amp;I256),"開啟"))</f>
        <v/>
      </c>
      <c r="K256" s="23" t="str">
        <f aca="false">IF(A256="","",IF(B256="","缺日期",IF(E256="","缺科目",IF(F256="科目不存在","科目不存在",IF(ROUND(SUMIF($A$6:$A$505,A256,$G$6:$G$505)-SUMIF($A$6:$A$505,A256,$H$6:$H$505),2)=0,"✔","借貸不平")))))</f>
        <v/>
      </c>
      <c r="L256" s="33" t="str">
        <f aca="false">IF(A256="","",COUNTIF($A$6:A256,A256))</f>
        <v/>
      </c>
      <c r="M256" s="33" t="str">
        <f aca="false">IF(A256="","",A256&amp;"|"&amp;L256)</f>
        <v/>
      </c>
      <c r="N256" s="33" t="str">
        <f aca="false">IF(E256="","",COUNTIF($E$6:E256,E256))</f>
        <v/>
      </c>
      <c r="O256" s="33" t="str">
        <f aca="false">IF(E256="","",E256&amp;"|"&amp;N256)</f>
        <v/>
      </c>
      <c r="P256" s="33" t="str">
        <f aca="false">IF(L256=1,COUNTIF($L$6:L256,1),"")</f>
        <v/>
      </c>
    </row>
    <row r="257" customFormat="false" ht="15" hidden="false" customHeight="false" outlineLevel="0" collapsed="false">
      <c r="A257" s="20"/>
      <c r="B257" s="29"/>
      <c r="C257" s="21"/>
      <c r="D257" s="6"/>
      <c r="E257" s="30"/>
      <c r="F257" s="8" t="str">
        <f aca="false">IF(E257="","",IFERROR(INDEX(會計科目表!$B$5:$B$104,MATCH(E257,會計科目表!$A$5:$A$104,0)),"科目不存在"))</f>
        <v/>
      </c>
      <c r="G257" s="22"/>
      <c r="H257" s="22"/>
      <c r="I257" s="6"/>
      <c r="J257" s="32" t="str">
        <f aca="false">IF(I257="","",HYPERLINK(IF(LEFT(I257,4)="http",I257,設定!$B$7&amp;I257),"開啟"))</f>
        <v/>
      </c>
      <c r="K257" s="23" t="str">
        <f aca="false">IF(A257="","",IF(B257="","缺日期",IF(E257="","缺科目",IF(F257="科目不存在","科目不存在",IF(ROUND(SUMIF($A$6:$A$505,A257,$G$6:$G$505)-SUMIF($A$6:$A$505,A257,$H$6:$H$505),2)=0,"✔","借貸不平")))))</f>
        <v/>
      </c>
      <c r="L257" s="33" t="str">
        <f aca="false">IF(A257="","",COUNTIF($A$6:A257,A257))</f>
        <v/>
      </c>
      <c r="M257" s="33" t="str">
        <f aca="false">IF(A257="","",A257&amp;"|"&amp;L257)</f>
        <v/>
      </c>
      <c r="N257" s="33" t="str">
        <f aca="false">IF(E257="","",COUNTIF($E$6:E257,E257))</f>
        <v/>
      </c>
      <c r="O257" s="33" t="str">
        <f aca="false">IF(E257="","",E257&amp;"|"&amp;N257)</f>
        <v/>
      </c>
      <c r="P257" s="33" t="str">
        <f aca="false">IF(L257=1,COUNTIF($L$6:L257,1),"")</f>
        <v/>
      </c>
    </row>
    <row r="258" customFormat="false" ht="15" hidden="false" customHeight="false" outlineLevel="0" collapsed="false">
      <c r="A258" s="20"/>
      <c r="B258" s="29"/>
      <c r="C258" s="21"/>
      <c r="D258" s="6"/>
      <c r="E258" s="30"/>
      <c r="F258" s="8" t="str">
        <f aca="false">IF(E258="","",IFERROR(INDEX(會計科目表!$B$5:$B$104,MATCH(E258,會計科目表!$A$5:$A$104,0)),"科目不存在"))</f>
        <v/>
      </c>
      <c r="G258" s="22"/>
      <c r="H258" s="22"/>
      <c r="I258" s="6"/>
      <c r="J258" s="32" t="str">
        <f aca="false">IF(I258="","",HYPERLINK(IF(LEFT(I258,4)="http",I258,設定!$B$7&amp;I258),"開啟"))</f>
        <v/>
      </c>
      <c r="K258" s="23" t="str">
        <f aca="false">IF(A258="","",IF(B258="","缺日期",IF(E258="","缺科目",IF(F258="科目不存在","科目不存在",IF(ROUND(SUMIF($A$6:$A$505,A258,$G$6:$G$505)-SUMIF($A$6:$A$505,A258,$H$6:$H$505),2)=0,"✔","借貸不平")))))</f>
        <v/>
      </c>
      <c r="L258" s="33" t="str">
        <f aca="false">IF(A258="","",COUNTIF($A$6:A258,A258))</f>
        <v/>
      </c>
      <c r="M258" s="33" t="str">
        <f aca="false">IF(A258="","",A258&amp;"|"&amp;L258)</f>
        <v/>
      </c>
      <c r="N258" s="33" t="str">
        <f aca="false">IF(E258="","",COUNTIF($E$6:E258,E258))</f>
        <v/>
      </c>
      <c r="O258" s="33" t="str">
        <f aca="false">IF(E258="","",E258&amp;"|"&amp;N258)</f>
        <v/>
      </c>
      <c r="P258" s="33" t="str">
        <f aca="false">IF(L258=1,COUNTIF($L$6:L258,1),"")</f>
        <v/>
      </c>
    </row>
    <row r="259" customFormat="false" ht="15" hidden="false" customHeight="false" outlineLevel="0" collapsed="false">
      <c r="A259" s="20"/>
      <c r="B259" s="29"/>
      <c r="C259" s="21"/>
      <c r="D259" s="6"/>
      <c r="E259" s="30"/>
      <c r="F259" s="8" t="str">
        <f aca="false">IF(E259="","",IFERROR(INDEX(會計科目表!$B$5:$B$104,MATCH(E259,會計科目表!$A$5:$A$104,0)),"科目不存在"))</f>
        <v/>
      </c>
      <c r="G259" s="22"/>
      <c r="H259" s="22"/>
      <c r="I259" s="6"/>
      <c r="J259" s="32" t="str">
        <f aca="false">IF(I259="","",HYPERLINK(IF(LEFT(I259,4)="http",I259,設定!$B$7&amp;I259),"開啟"))</f>
        <v/>
      </c>
      <c r="K259" s="23" t="str">
        <f aca="false">IF(A259="","",IF(B259="","缺日期",IF(E259="","缺科目",IF(F259="科目不存在","科目不存在",IF(ROUND(SUMIF($A$6:$A$505,A259,$G$6:$G$505)-SUMIF($A$6:$A$505,A259,$H$6:$H$505),2)=0,"✔","借貸不平")))))</f>
        <v/>
      </c>
      <c r="L259" s="33" t="str">
        <f aca="false">IF(A259="","",COUNTIF($A$6:A259,A259))</f>
        <v/>
      </c>
      <c r="M259" s="33" t="str">
        <f aca="false">IF(A259="","",A259&amp;"|"&amp;L259)</f>
        <v/>
      </c>
      <c r="N259" s="33" t="str">
        <f aca="false">IF(E259="","",COUNTIF($E$6:E259,E259))</f>
        <v/>
      </c>
      <c r="O259" s="33" t="str">
        <f aca="false">IF(E259="","",E259&amp;"|"&amp;N259)</f>
        <v/>
      </c>
      <c r="P259" s="33" t="str">
        <f aca="false">IF(L259=1,COUNTIF($L$6:L259,1),"")</f>
        <v/>
      </c>
    </row>
    <row r="260" customFormat="false" ht="15" hidden="false" customHeight="false" outlineLevel="0" collapsed="false">
      <c r="A260" s="20"/>
      <c r="B260" s="29"/>
      <c r="C260" s="21"/>
      <c r="D260" s="6"/>
      <c r="E260" s="30"/>
      <c r="F260" s="8" t="str">
        <f aca="false">IF(E260="","",IFERROR(INDEX(會計科目表!$B$5:$B$104,MATCH(E260,會計科目表!$A$5:$A$104,0)),"科目不存在"))</f>
        <v/>
      </c>
      <c r="G260" s="22"/>
      <c r="H260" s="22"/>
      <c r="I260" s="6"/>
      <c r="J260" s="32" t="str">
        <f aca="false">IF(I260="","",HYPERLINK(IF(LEFT(I260,4)="http",I260,設定!$B$7&amp;I260),"開啟"))</f>
        <v/>
      </c>
      <c r="K260" s="23" t="str">
        <f aca="false">IF(A260="","",IF(B260="","缺日期",IF(E260="","缺科目",IF(F260="科目不存在","科目不存在",IF(ROUND(SUMIF($A$6:$A$505,A260,$G$6:$G$505)-SUMIF($A$6:$A$505,A260,$H$6:$H$505),2)=0,"✔","借貸不平")))))</f>
        <v/>
      </c>
      <c r="L260" s="33" t="str">
        <f aca="false">IF(A260="","",COUNTIF($A$6:A260,A260))</f>
        <v/>
      </c>
      <c r="M260" s="33" t="str">
        <f aca="false">IF(A260="","",A260&amp;"|"&amp;L260)</f>
        <v/>
      </c>
      <c r="N260" s="33" t="str">
        <f aca="false">IF(E260="","",COUNTIF($E$6:E260,E260))</f>
        <v/>
      </c>
      <c r="O260" s="33" t="str">
        <f aca="false">IF(E260="","",E260&amp;"|"&amp;N260)</f>
        <v/>
      </c>
      <c r="P260" s="33" t="str">
        <f aca="false">IF(L260=1,COUNTIF($L$6:L260,1),"")</f>
        <v/>
      </c>
    </row>
    <row r="261" customFormat="false" ht="15" hidden="false" customHeight="false" outlineLevel="0" collapsed="false">
      <c r="A261" s="20"/>
      <c r="B261" s="29"/>
      <c r="C261" s="21"/>
      <c r="D261" s="6"/>
      <c r="E261" s="30"/>
      <c r="F261" s="8" t="str">
        <f aca="false">IF(E261="","",IFERROR(INDEX(會計科目表!$B$5:$B$104,MATCH(E261,會計科目表!$A$5:$A$104,0)),"科目不存在"))</f>
        <v/>
      </c>
      <c r="G261" s="22"/>
      <c r="H261" s="22"/>
      <c r="I261" s="6"/>
      <c r="J261" s="32" t="str">
        <f aca="false">IF(I261="","",HYPERLINK(IF(LEFT(I261,4)="http",I261,設定!$B$7&amp;I261),"開啟"))</f>
        <v/>
      </c>
      <c r="K261" s="23" t="str">
        <f aca="false">IF(A261="","",IF(B261="","缺日期",IF(E261="","缺科目",IF(F261="科目不存在","科目不存在",IF(ROUND(SUMIF($A$6:$A$505,A261,$G$6:$G$505)-SUMIF($A$6:$A$505,A261,$H$6:$H$505),2)=0,"✔","借貸不平")))))</f>
        <v/>
      </c>
      <c r="L261" s="33" t="str">
        <f aca="false">IF(A261="","",COUNTIF($A$6:A261,A261))</f>
        <v/>
      </c>
      <c r="M261" s="33" t="str">
        <f aca="false">IF(A261="","",A261&amp;"|"&amp;L261)</f>
        <v/>
      </c>
      <c r="N261" s="33" t="str">
        <f aca="false">IF(E261="","",COUNTIF($E$6:E261,E261))</f>
        <v/>
      </c>
      <c r="O261" s="33" t="str">
        <f aca="false">IF(E261="","",E261&amp;"|"&amp;N261)</f>
        <v/>
      </c>
      <c r="P261" s="33" t="str">
        <f aca="false">IF(L261=1,COUNTIF($L$6:L261,1),"")</f>
        <v/>
      </c>
    </row>
    <row r="262" customFormat="false" ht="15" hidden="false" customHeight="false" outlineLevel="0" collapsed="false">
      <c r="A262" s="20"/>
      <c r="B262" s="29"/>
      <c r="C262" s="21"/>
      <c r="D262" s="6"/>
      <c r="E262" s="30"/>
      <c r="F262" s="8" t="str">
        <f aca="false">IF(E262="","",IFERROR(INDEX(會計科目表!$B$5:$B$104,MATCH(E262,會計科目表!$A$5:$A$104,0)),"科目不存在"))</f>
        <v/>
      </c>
      <c r="G262" s="22"/>
      <c r="H262" s="22"/>
      <c r="I262" s="6"/>
      <c r="J262" s="32" t="str">
        <f aca="false">IF(I262="","",HYPERLINK(IF(LEFT(I262,4)="http",I262,設定!$B$7&amp;I262),"開啟"))</f>
        <v/>
      </c>
      <c r="K262" s="23" t="str">
        <f aca="false">IF(A262="","",IF(B262="","缺日期",IF(E262="","缺科目",IF(F262="科目不存在","科目不存在",IF(ROUND(SUMIF($A$6:$A$505,A262,$G$6:$G$505)-SUMIF($A$6:$A$505,A262,$H$6:$H$505),2)=0,"✔","借貸不平")))))</f>
        <v/>
      </c>
      <c r="L262" s="33" t="str">
        <f aca="false">IF(A262="","",COUNTIF($A$6:A262,A262))</f>
        <v/>
      </c>
      <c r="M262" s="33" t="str">
        <f aca="false">IF(A262="","",A262&amp;"|"&amp;L262)</f>
        <v/>
      </c>
      <c r="N262" s="33" t="str">
        <f aca="false">IF(E262="","",COUNTIF($E$6:E262,E262))</f>
        <v/>
      </c>
      <c r="O262" s="33" t="str">
        <f aca="false">IF(E262="","",E262&amp;"|"&amp;N262)</f>
        <v/>
      </c>
      <c r="P262" s="33" t="str">
        <f aca="false">IF(L262=1,COUNTIF($L$6:L262,1),"")</f>
        <v/>
      </c>
    </row>
    <row r="263" customFormat="false" ht="15" hidden="false" customHeight="false" outlineLevel="0" collapsed="false">
      <c r="A263" s="20"/>
      <c r="B263" s="29"/>
      <c r="C263" s="21"/>
      <c r="D263" s="6"/>
      <c r="E263" s="30"/>
      <c r="F263" s="8" t="str">
        <f aca="false">IF(E263="","",IFERROR(INDEX(會計科目表!$B$5:$B$104,MATCH(E263,會計科目表!$A$5:$A$104,0)),"科目不存在"))</f>
        <v/>
      </c>
      <c r="G263" s="22"/>
      <c r="H263" s="22"/>
      <c r="I263" s="6"/>
      <c r="J263" s="32" t="str">
        <f aca="false">IF(I263="","",HYPERLINK(IF(LEFT(I263,4)="http",I263,設定!$B$7&amp;I263),"開啟"))</f>
        <v/>
      </c>
      <c r="K263" s="23" t="str">
        <f aca="false">IF(A263="","",IF(B263="","缺日期",IF(E263="","缺科目",IF(F263="科目不存在","科目不存在",IF(ROUND(SUMIF($A$6:$A$505,A263,$G$6:$G$505)-SUMIF($A$6:$A$505,A263,$H$6:$H$505),2)=0,"✔","借貸不平")))))</f>
        <v/>
      </c>
      <c r="L263" s="33" t="str">
        <f aca="false">IF(A263="","",COUNTIF($A$6:A263,A263))</f>
        <v/>
      </c>
      <c r="M263" s="33" t="str">
        <f aca="false">IF(A263="","",A263&amp;"|"&amp;L263)</f>
        <v/>
      </c>
      <c r="N263" s="33" t="str">
        <f aca="false">IF(E263="","",COUNTIF($E$6:E263,E263))</f>
        <v/>
      </c>
      <c r="O263" s="33" t="str">
        <f aca="false">IF(E263="","",E263&amp;"|"&amp;N263)</f>
        <v/>
      </c>
      <c r="P263" s="33" t="str">
        <f aca="false">IF(L263=1,COUNTIF($L$6:L263,1),"")</f>
        <v/>
      </c>
    </row>
    <row r="264" customFormat="false" ht="15" hidden="false" customHeight="false" outlineLevel="0" collapsed="false">
      <c r="A264" s="20"/>
      <c r="B264" s="29"/>
      <c r="C264" s="21"/>
      <c r="D264" s="6"/>
      <c r="E264" s="30"/>
      <c r="F264" s="8" t="str">
        <f aca="false">IF(E264="","",IFERROR(INDEX(會計科目表!$B$5:$B$104,MATCH(E264,會計科目表!$A$5:$A$104,0)),"科目不存在"))</f>
        <v/>
      </c>
      <c r="G264" s="22"/>
      <c r="H264" s="22"/>
      <c r="I264" s="6"/>
      <c r="J264" s="32" t="str">
        <f aca="false">IF(I264="","",HYPERLINK(IF(LEFT(I264,4)="http",I264,設定!$B$7&amp;I264),"開啟"))</f>
        <v/>
      </c>
      <c r="K264" s="23" t="str">
        <f aca="false">IF(A264="","",IF(B264="","缺日期",IF(E264="","缺科目",IF(F264="科目不存在","科目不存在",IF(ROUND(SUMIF($A$6:$A$505,A264,$G$6:$G$505)-SUMIF($A$6:$A$505,A264,$H$6:$H$505),2)=0,"✔","借貸不平")))))</f>
        <v/>
      </c>
      <c r="L264" s="33" t="str">
        <f aca="false">IF(A264="","",COUNTIF($A$6:A264,A264))</f>
        <v/>
      </c>
      <c r="M264" s="33" t="str">
        <f aca="false">IF(A264="","",A264&amp;"|"&amp;L264)</f>
        <v/>
      </c>
      <c r="N264" s="33" t="str">
        <f aca="false">IF(E264="","",COUNTIF($E$6:E264,E264))</f>
        <v/>
      </c>
      <c r="O264" s="33" t="str">
        <f aca="false">IF(E264="","",E264&amp;"|"&amp;N264)</f>
        <v/>
      </c>
      <c r="P264" s="33" t="str">
        <f aca="false">IF(L264=1,COUNTIF($L$6:L264,1),"")</f>
        <v/>
      </c>
    </row>
    <row r="265" customFormat="false" ht="15" hidden="false" customHeight="false" outlineLevel="0" collapsed="false">
      <c r="A265" s="20"/>
      <c r="B265" s="29"/>
      <c r="C265" s="21"/>
      <c r="D265" s="6"/>
      <c r="E265" s="30"/>
      <c r="F265" s="8" t="str">
        <f aca="false">IF(E265="","",IFERROR(INDEX(會計科目表!$B$5:$B$104,MATCH(E265,會計科目表!$A$5:$A$104,0)),"科目不存在"))</f>
        <v/>
      </c>
      <c r="G265" s="22"/>
      <c r="H265" s="22"/>
      <c r="I265" s="6"/>
      <c r="J265" s="32" t="str">
        <f aca="false">IF(I265="","",HYPERLINK(IF(LEFT(I265,4)="http",I265,設定!$B$7&amp;I265),"開啟"))</f>
        <v/>
      </c>
      <c r="K265" s="23" t="str">
        <f aca="false">IF(A265="","",IF(B265="","缺日期",IF(E265="","缺科目",IF(F265="科目不存在","科目不存在",IF(ROUND(SUMIF($A$6:$A$505,A265,$G$6:$G$505)-SUMIF($A$6:$A$505,A265,$H$6:$H$505),2)=0,"✔","借貸不平")))))</f>
        <v/>
      </c>
      <c r="L265" s="33" t="str">
        <f aca="false">IF(A265="","",COUNTIF($A$6:A265,A265))</f>
        <v/>
      </c>
      <c r="M265" s="33" t="str">
        <f aca="false">IF(A265="","",A265&amp;"|"&amp;L265)</f>
        <v/>
      </c>
      <c r="N265" s="33" t="str">
        <f aca="false">IF(E265="","",COUNTIF($E$6:E265,E265))</f>
        <v/>
      </c>
      <c r="O265" s="33" t="str">
        <f aca="false">IF(E265="","",E265&amp;"|"&amp;N265)</f>
        <v/>
      </c>
      <c r="P265" s="33" t="str">
        <f aca="false">IF(L265=1,COUNTIF($L$6:L265,1),"")</f>
        <v/>
      </c>
    </row>
    <row r="266" customFormat="false" ht="15" hidden="false" customHeight="false" outlineLevel="0" collapsed="false">
      <c r="A266" s="20"/>
      <c r="B266" s="29"/>
      <c r="C266" s="21"/>
      <c r="D266" s="6"/>
      <c r="E266" s="30"/>
      <c r="F266" s="8" t="str">
        <f aca="false">IF(E266="","",IFERROR(INDEX(會計科目表!$B$5:$B$104,MATCH(E266,會計科目表!$A$5:$A$104,0)),"科目不存在"))</f>
        <v/>
      </c>
      <c r="G266" s="22"/>
      <c r="H266" s="22"/>
      <c r="I266" s="6"/>
      <c r="J266" s="32" t="str">
        <f aca="false">IF(I266="","",HYPERLINK(IF(LEFT(I266,4)="http",I266,設定!$B$7&amp;I266),"開啟"))</f>
        <v/>
      </c>
      <c r="K266" s="23" t="str">
        <f aca="false">IF(A266="","",IF(B266="","缺日期",IF(E266="","缺科目",IF(F266="科目不存在","科目不存在",IF(ROUND(SUMIF($A$6:$A$505,A266,$G$6:$G$505)-SUMIF($A$6:$A$505,A266,$H$6:$H$505),2)=0,"✔","借貸不平")))))</f>
        <v/>
      </c>
      <c r="L266" s="33" t="str">
        <f aca="false">IF(A266="","",COUNTIF($A$6:A266,A266))</f>
        <v/>
      </c>
      <c r="M266" s="33" t="str">
        <f aca="false">IF(A266="","",A266&amp;"|"&amp;L266)</f>
        <v/>
      </c>
      <c r="N266" s="33" t="str">
        <f aca="false">IF(E266="","",COUNTIF($E$6:E266,E266))</f>
        <v/>
      </c>
      <c r="O266" s="33" t="str">
        <f aca="false">IF(E266="","",E266&amp;"|"&amp;N266)</f>
        <v/>
      </c>
      <c r="P266" s="33" t="str">
        <f aca="false">IF(L266=1,COUNTIF($L$6:L266,1),"")</f>
        <v/>
      </c>
    </row>
    <row r="267" customFormat="false" ht="15" hidden="false" customHeight="false" outlineLevel="0" collapsed="false">
      <c r="A267" s="20"/>
      <c r="B267" s="29"/>
      <c r="C267" s="21"/>
      <c r="D267" s="6"/>
      <c r="E267" s="30"/>
      <c r="F267" s="8" t="str">
        <f aca="false">IF(E267="","",IFERROR(INDEX(會計科目表!$B$5:$B$104,MATCH(E267,會計科目表!$A$5:$A$104,0)),"科目不存在"))</f>
        <v/>
      </c>
      <c r="G267" s="22"/>
      <c r="H267" s="22"/>
      <c r="I267" s="6"/>
      <c r="J267" s="32" t="str">
        <f aca="false">IF(I267="","",HYPERLINK(IF(LEFT(I267,4)="http",I267,設定!$B$7&amp;I267),"開啟"))</f>
        <v/>
      </c>
      <c r="K267" s="23" t="str">
        <f aca="false">IF(A267="","",IF(B267="","缺日期",IF(E267="","缺科目",IF(F267="科目不存在","科目不存在",IF(ROUND(SUMIF($A$6:$A$505,A267,$G$6:$G$505)-SUMIF($A$6:$A$505,A267,$H$6:$H$505),2)=0,"✔","借貸不平")))))</f>
        <v/>
      </c>
      <c r="L267" s="33" t="str">
        <f aca="false">IF(A267="","",COUNTIF($A$6:A267,A267))</f>
        <v/>
      </c>
      <c r="M267" s="33" t="str">
        <f aca="false">IF(A267="","",A267&amp;"|"&amp;L267)</f>
        <v/>
      </c>
      <c r="N267" s="33" t="str">
        <f aca="false">IF(E267="","",COUNTIF($E$6:E267,E267))</f>
        <v/>
      </c>
      <c r="O267" s="33" t="str">
        <f aca="false">IF(E267="","",E267&amp;"|"&amp;N267)</f>
        <v/>
      </c>
      <c r="P267" s="33" t="str">
        <f aca="false">IF(L267=1,COUNTIF($L$6:L267,1),"")</f>
        <v/>
      </c>
    </row>
    <row r="268" customFormat="false" ht="15" hidden="false" customHeight="false" outlineLevel="0" collapsed="false">
      <c r="A268" s="20"/>
      <c r="B268" s="29"/>
      <c r="C268" s="21"/>
      <c r="D268" s="6"/>
      <c r="E268" s="30"/>
      <c r="F268" s="8" t="str">
        <f aca="false">IF(E268="","",IFERROR(INDEX(會計科目表!$B$5:$B$104,MATCH(E268,會計科目表!$A$5:$A$104,0)),"科目不存在"))</f>
        <v/>
      </c>
      <c r="G268" s="22"/>
      <c r="H268" s="22"/>
      <c r="I268" s="6"/>
      <c r="J268" s="32" t="str">
        <f aca="false">IF(I268="","",HYPERLINK(IF(LEFT(I268,4)="http",I268,設定!$B$7&amp;I268),"開啟"))</f>
        <v/>
      </c>
      <c r="K268" s="23" t="str">
        <f aca="false">IF(A268="","",IF(B268="","缺日期",IF(E268="","缺科目",IF(F268="科目不存在","科目不存在",IF(ROUND(SUMIF($A$6:$A$505,A268,$G$6:$G$505)-SUMIF($A$6:$A$505,A268,$H$6:$H$505),2)=0,"✔","借貸不平")))))</f>
        <v/>
      </c>
      <c r="L268" s="33" t="str">
        <f aca="false">IF(A268="","",COUNTIF($A$6:A268,A268))</f>
        <v/>
      </c>
      <c r="M268" s="33" t="str">
        <f aca="false">IF(A268="","",A268&amp;"|"&amp;L268)</f>
        <v/>
      </c>
      <c r="N268" s="33" t="str">
        <f aca="false">IF(E268="","",COUNTIF($E$6:E268,E268))</f>
        <v/>
      </c>
      <c r="O268" s="33" t="str">
        <f aca="false">IF(E268="","",E268&amp;"|"&amp;N268)</f>
        <v/>
      </c>
      <c r="P268" s="33" t="str">
        <f aca="false">IF(L268=1,COUNTIF($L$6:L268,1),"")</f>
        <v/>
      </c>
    </row>
    <row r="269" customFormat="false" ht="15" hidden="false" customHeight="false" outlineLevel="0" collapsed="false">
      <c r="A269" s="20"/>
      <c r="B269" s="29"/>
      <c r="C269" s="21"/>
      <c r="D269" s="6"/>
      <c r="E269" s="30"/>
      <c r="F269" s="8" t="str">
        <f aca="false">IF(E269="","",IFERROR(INDEX(會計科目表!$B$5:$B$104,MATCH(E269,會計科目表!$A$5:$A$104,0)),"科目不存在"))</f>
        <v/>
      </c>
      <c r="G269" s="22"/>
      <c r="H269" s="22"/>
      <c r="I269" s="6"/>
      <c r="J269" s="32" t="str">
        <f aca="false">IF(I269="","",HYPERLINK(IF(LEFT(I269,4)="http",I269,設定!$B$7&amp;I269),"開啟"))</f>
        <v/>
      </c>
      <c r="K269" s="23" t="str">
        <f aca="false">IF(A269="","",IF(B269="","缺日期",IF(E269="","缺科目",IF(F269="科目不存在","科目不存在",IF(ROUND(SUMIF($A$6:$A$505,A269,$G$6:$G$505)-SUMIF($A$6:$A$505,A269,$H$6:$H$505),2)=0,"✔","借貸不平")))))</f>
        <v/>
      </c>
      <c r="L269" s="33" t="str">
        <f aca="false">IF(A269="","",COUNTIF($A$6:A269,A269))</f>
        <v/>
      </c>
      <c r="M269" s="33" t="str">
        <f aca="false">IF(A269="","",A269&amp;"|"&amp;L269)</f>
        <v/>
      </c>
      <c r="N269" s="33" t="str">
        <f aca="false">IF(E269="","",COUNTIF($E$6:E269,E269))</f>
        <v/>
      </c>
      <c r="O269" s="33" t="str">
        <f aca="false">IF(E269="","",E269&amp;"|"&amp;N269)</f>
        <v/>
      </c>
      <c r="P269" s="33" t="str">
        <f aca="false">IF(L269=1,COUNTIF($L$6:L269,1),"")</f>
        <v/>
      </c>
    </row>
    <row r="270" customFormat="false" ht="15" hidden="false" customHeight="false" outlineLevel="0" collapsed="false">
      <c r="A270" s="20"/>
      <c r="B270" s="29"/>
      <c r="C270" s="21"/>
      <c r="D270" s="6"/>
      <c r="E270" s="30"/>
      <c r="F270" s="8" t="str">
        <f aca="false">IF(E270="","",IFERROR(INDEX(會計科目表!$B$5:$B$104,MATCH(E270,會計科目表!$A$5:$A$104,0)),"科目不存在"))</f>
        <v/>
      </c>
      <c r="G270" s="22"/>
      <c r="H270" s="22"/>
      <c r="I270" s="6"/>
      <c r="J270" s="32" t="str">
        <f aca="false">IF(I270="","",HYPERLINK(IF(LEFT(I270,4)="http",I270,設定!$B$7&amp;I270),"開啟"))</f>
        <v/>
      </c>
      <c r="K270" s="23" t="str">
        <f aca="false">IF(A270="","",IF(B270="","缺日期",IF(E270="","缺科目",IF(F270="科目不存在","科目不存在",IF(ROUND(SUMIF($A$6:$A$505,A270,$G$6:$G$505)-SUMIF($A$6:$A$505,A270,$H$6:$H$505),2)=0,"✔","借貸不平")))))</f>
        <v/>
      </c>
      <c r="L270" s="33" t="str">
        <f aca="false">IF(A270="","",COUNTIF($A$6:A270,A270))</f>
        <v/>
      </c>
      <c r="M270" s="33" t="str">
        <f aca="false">IF(A270="","",A270&amp;"|"&amp;L270)</f>
        <v/>
      </c>
      <c r="N270" s="33" t="str">
        <f aca="false">IF(E270="","",COUNTIF($E$6:E270,E270))</f>
        <v/>
      </c>
      <c r="O270" s="33" t="str">
        <f aca="false">IF(E270="","",E270&amp;"|"&amp;N270)</f>
        <v/>
      </c>
      <c r="P270" s="33" t="str">
        <f aca="false">IF(L270=1,COUNTIF($L$6:L270,1),"")</f>
        <v/>
      </c>
    </row>
    <row r="271" customFormat="false" ht="15" hidden="false" customHeight="false" outlineLevel="0" collapsed="false">
      <c r="A271" s="20"/>
      <c r="B271" s="29"/>
      <c r="C271" s="21"/>
      <c r="D271" s="6"/>
      <c r="E271" s="30"/>
      <c r="F271" s="8" t="str">
        <f aca="false">IF(E271="","",IFERROR(INDEX(會計科目表!$B$5:$B$104,MATCH(E271,會計科目表!$A$5:$A$104,0)),"科目不存在"))</f>
        <v/>
      </c>
      <c r="G271" s="22"/>
      <c r="H271" s="22"/>
      <c r="I271" s="6"/>
      <c r="J271" s="32" t="str">
        <f aca="false">IF(I271="","",HYPERLINK(IF(LEFT(I271,4)="http",I271,設定!$B$7&amp;I271),"開啟"))</f>
        <v/>
      </c>
      <c r="K271" s="23" t="str">
        <f aca="false">IF(A271="","",IF(B271="","缺日期",IF(E271="","缺科目",IF(F271="科目不存在","科目不存在",IF(ROUND(SUMIF($A$6:$A$505,A271,$G$6:$G$505)-SUMIF($A$6:$A$505,A271,$H$6:$H$505),2)=0,"✔","借貸不平")))))</f>
        <v/>
      </c>
      <c r="L271" s="33" t="str">
        <f aca="false">IF(A271="","",COUNTIF($A$6:A271,A271))</f>
        <v/>
      </c>
      <c r="M271" s="33" t="str">
        <f aca="false">IF(A271="","",A271&amp;"|"&amp;L271)</f>
        <v/>
      </c>
      <c r="N271" s="33" t="str">
        <f aca="false">IF(E271="","",COUNTIF($E$6:E271,E271))</f>
        <v/>
      </c>
      <c r="O271" s="33" t="str">
        <f aca="false">IF(E271="","",E271&amp;"|"&amp;N271)</f>
        <v/>
      </c>
      <c r="P271" s="33" t="str">
        <f aca="false">IF(L271=1,COUNTIF($L$6:L271,1),"")</f>
        <v/>
      </c>
    </row>
    <row r="272" customFormat="false" ht="15" hidden="false" customHeight="false" outlineLevel="0" collapsed="false">
      <c r="A272" s="20"/>
      <c r="B272" s="29"/>
      <c r="C272" s="21"/>
      <c r="D272" s="6"/>
      <c r="E272" s="30"/>
      <c r="F272" s="8" t="str">
        <f aca="false">IF(E272="","",IFERROR(INDEX(會計科目表!$B$5:$B$104,MATCH(E272,會計科目表!$A$5:$A$104,0)),"科目不存在"))</f>
        <v/>
      </c>
      <c r="G272" s="22"/>
      <c r="H272" s="22"/>
      <c r="I272" s="6"/>
      <c r="J272" s="32" t="str">
        <f aca="false">IF(I272="","",HYPERLINK(IF(LEFT(I272,4)="http",I272,設定!$B$7&amp;I272),"開啟"))</f>
        <v/>
      </c>
      <c r="K272" s="23" t="str">
        <f aca="false">IF(A272="","",IF(B272="","缺日期",IF(E272="","缺科目",IF(F272="科目不存在","科目不存在",IF(ROUND(SUMIF($A$6:$A$505,A272,$G$6:$G$505)-SUMIF($A$6:$A$505,A272,$H$6:$H$505),2)=0,"✔","借貸不平")))))</f>
        <v/>
      </c>
      <c r="L272" s="33" t="str">
        <f aca="false">IF(A272="","",COUNTIF($A$6:A272,A272))</f>
        <v/>
      </c>
      <c r="M272" s="33" t="str">
        <f aca="false">IF(A272="","",A272&amp;"|"&amp;L272)</f>
        <v/>
      </c>
      <c r="N272" s="33" t="str">
        <f aca="false">IF(E272="","",COUNTIF($E$6:E272,E272))</f>
        <v/>
      </c>
      <c r="O272" s="33" t="str">
        <f aca="false">IF(E272="","",E272&amp;"|"&amp;N272)</f>
        <v/>
      </c>
      <c r="P272" s="33" t="str">
        <f aca="false">IF(L272=1,COUNTIF($L$6:L272,1),"")</f>
        <v/>
      </c>
    </row>
    <row r="273" customFormat="false" ht="15" hidden="false" customHeight="false" outlineLevel="0" collapsed="false">
      <c r="A273" s="20"/>
      <c r="B273" s="29"/>
      <c r="C273" s="21"/>
      <c r="D273" s="6"/>
      <c r="E273" s="30"/>
      <c r="F273" s="8" t="str">
        <f aca="false">IF(E273="","",IFERROR(INDEX(會計科目表!$B$5:$B$104,MATCH(E273,會計科目表!$A$5:$A$104,0)),"科目不存在"))</f>
        <v/>
      </c>
      <c r="G273" s="22"/>
      <c r="H273" s="22"/>
      <c r="I273" s="6"/>
      <c r="J273" s="32" t="str">
        <f aca="false">IF(I273="","",HYPERLINK(IF(LEFT(I273,4)="http",I273,設定!$B$7&amp;I273),"開啟"))</f>
        <v/>
      </c>
      <c r="K273" s="23" t="str">
        <f aca="false">IF(A273="","",IF(B273="","缺日期",IF(E273="","缺科目",IF(F273="科目不存在","科目不存在",IF(ROUND(SUMIF($A$6:$A$505,A273,$G$6:$G$505)-SUMIF($A$6:$A$505,A273,$H$6:$H$505),2)=0,"✔","借貸不平")))))</f>
        <v/>
      </c>
      <c r="L273" s="33" t="str">
        <f aca="false">IF(A273="","",COUNTIF($A$6:A273,A273))</f>
        <v/>
      </c>
      <c r="M273" s="33" t="str">
        <f aca="false">IF(A273="","",A273&amp;"|"&amp;L273)</f>
        <v/>
      </c>
      <c r="N273" s="33" t="str">
        <f aca="false">IF(E273="","",COUNTIF($E$6:E273,E273))</f>
        <v/>
      </c>
      <c r="O273" s="33" t="str">
        <f aca="false">IF(E273="","",E273&amp;"|"&amp;N273)</f>
        <v/>
      </c>
      <c r="P273" s="33" t="str">
        <f aca="false">IF(L273=1,COUNTIF($L$6:L273,1),"")</f>
        <v/>
      </c>
    </row>
    <row r="274" customFormat="false" ht="15" hidden="false" customHeight="false" outlineLevel="0" collapsed="false">
      <c r="A274" s="20"/>
      <c r="B274" s="29"/>
      <c r="C274" s="21"/>
      <c r="D274" s="6"/>
      <c r="E274" s="30"/>
      <c r="F274" s="8" t="str">
        <f aca="false">IF(E274="","",IFERROR(INDEX(會計科目表!$B$5:$B$104,MATCH(E274,會計科目表!$A$5:$A$104,0)),"科目不存在"))</f>
        <v/>
      </c>
      <c r="G274" s="22"/>
      <c r="H274" s="22"/>
      <c r="I274" s="6"/>
      <c r="J274" s="32" t="str">
        <f aca="false">IF(I274="","",HYPERLINK(IF(LEFT(I274,4)="http",I274,設定!$B$7&amp;I274),"開啟"))</f>
        <v/>
      </c>
      <c r="K274" s="23" t="str">
        <f aca="false">IF(A274="","",IF(B274="","缺日期",IF(E274="","缺科目",IF(F274="科目不存在","科目不存在",IF(ROUND(SUMIF($A$6:$A$505,A274,$G$6:$G$505)-SUMIF($A$6:$A$505,A274,$H$6:$H$505),2)=0,"✔","借貸不平")))))</f>
        <v/>
      </c>
      <c r="L274" s="33" t="str">
        <f aca="false">IF(A274="","",COUNTIF($A$6:A274,A274))</f>
        <v/>
      </c>
      <c r="M274" s="33" t="str">
        <f aca="false">IF(A274="","",A274&amp;"|"&amp;L274)</f>
        <v/>
      </c>
      <c r="N274" s="33" t="str">
        <f aca="false">IF(E274="","",COUNTIF($E$6:E274,E274))</f>
        <v/>
      </c>
      <c r="O274" s="33" t="str">
        <f aca="false">IF(E274="","",E274&amp;"|"&amp;N274)</f>
        <v/>
      </c>
      <c r="P274" s="33" t="str">
        <f aca="false">IF(L274=1,COUNTIF($L$6:L274,1),"")</f>
        <v/>
      </c>
    </row>
    <row r="275" customFormat="false" ht="15" hidden="false" customHeight="false" outlineLevel="0" collapsed="false">
      <c r="A275" s="20"/>
      <c r="B275" s="29"/>
      <c r="C275" s="21"/>
      <c r="D275" s="6"/>
      <c r="E275" s="30"/>
      <c r="F275" s="8" t="str">
        <f aca="false">IF(E275="","",IFERROR(INDEX(會計科目表!$B$5:$B$104,MATCH(E275,會計科目表!$A$5:$A$104,0)),"科目不存在"))</f>
        <v/>
      </c>
      <c r="G275" s="22"/>
      <c r="H275" s="22"/>
      <c r="I275" s="6"/>
      <c r="J275" s="32" t="str">
        <f aca="false">IF(I275="","",HYPERLINK(IF(LEFT(I275,4)="http",I275,設定!$B$7&amp;I275),"開啟"))</f>
        <v/>
      </c>
      <c r="K275" s="23" t="str">
        <f aca="false">IF(A275="","",IF(B275="","缺日期",IF(E275="","缺科目",IF(F275="科目不存在","科目不存在",IF(ROUND(SUMIF($A$6:$A$505,A275,$G$6:$G$505)-SUMIF($A$6:$A$505,A275,$H$6:$H$505),2)=0,"✔","借貸不平")))))</f>
        <v/>
      </c>
      <c r="L275" s="33" t="str">
        <f aca="false">IF(A275="","",COUNTIF($A$6:A275,A275))</f>
        <v/>
      </c>
      <c r="M275" s="33" t="str">
        <f aca="false">IF(A275="","",A275&amp;"|"&amp;L275)</f>
        <v/>
      </c>
      <c r="N275" s="33" t="str">
        <f aca="false">IF(E275="","",COUNTIF($E$6:E275,E275))</f>
        <v/>
      </c>
      <c r="O275" s="33" t="str">
        <f aca="false">IF(E275="","",E275&amp;"|"&amp;N275)</f>
        <v/>
      </c>
      <c r="P275" s="33" t="str">
        <f aca="false">IF(L275=1,COUNTIF($L$6:L275,1),"")</f>
        <v/>
      </c>
    </row>
    <row r="276" customFormat="false" ht="15" hidden="false" customHeight="false" outlineLevel="0" collapsed="false">
      <c r="A276" s="20"/>
      <c r="B276" s="29"/>
      <c r="C276" s="21"/>
      <c r="D276" s="6"/>
      <c r="E276" s="30"/>
      <c r="F276" s="8" t="str">
        <f aca="false">IF(E276="","",IFERROR(INDEX(會計科目表!$B$5:$B$104,MATCH(E276,會計科目表!$A$5:$A$104,0)),"科目不存在"))</f>
        <v/>
      </c>
      <c r="G276" s="22"/>
      <c r="H276" s="22"/>
      <c r="I276" s="6"/>
      <c r="J276" s="32" t="str">
        <f aca="false">IF(I276="","",HYPERLINK(IF(LEFT(I276,4)="http",I276,設定!$B$7&amp;I276),"開啟"))</f>
        <v/>
      </c>
      <c r="K276" s="23" t="str">
        <f aca="false">IF(A276="","",IF(B276="","缺日期",IF(E276="","缺科目",IF(F276="科目不存在","科目不存在",IF(ROUND(SUMIF($A$6:$A$505,A276,$G$6:$G$505)-SUMIF($A$6:$A$505,A276,$H$6:$H$505),2)=0,"✔","借貸不平")))))</f>
        <v/>
      </c>
      <c r="L276" s="33" t="str">
        <f aca="false">IF(A276="","",COUNTIF($A$6:A276,A276))</f>
        <v/>
      </c>
      <c r="M276" s="33" t="str">
        <f aca="false">IF(A276="","",A276&amp;"|"&amp;L276)</f>
        <v/>
      </c>
      <c r="N276" s="33" t="str">
        <f aca="false">IF(E276="","",COUNTIF($E$6:E276,E276))</f>
        <v/>
      </c>
      <c r="O276" s="33" t="str">
        <f aca="false">IF(E276="","",E276&amp;"|"&amp;N276)</f>
        <v/>
      </c>
      <c r="P276" s="33" t="str">
        <f aca="false">IF(L276=1,COUNTIF($L$6:L276,1),"")</f>
        <v/>
      </c>
    </row>
    <row r="277" customFormat="false" ht="15" hidden="false" customHeight="false" outlineLevel="0" collapsed="false">
      <c r="A277" s="20"/>
      <c r="B277" s="29"/>
      <c r="C277" s="21"/>
      <c r="D277" s="6"/>
      <c r="E277" s="30"/>
      <c r="F277" s="8" t="str">
        <f aca="false">IF(E277="","",IFERROR(INDEX(會計科目表!$B$5:$B$104,MATCH(E277,會計科目表!$A$5:$A$104,0)),"科目不存在"))</f>
        <v/>
      </c>
      <c r="G277" s="22"/>
      <c r="H277" s="22"/>
      <c r="I277" s="6"/>
      <c r="J277" s="32" t="str">
        <f aca="false">IF(I277="","",HYPERLINK(IF(LEFT(I277,4)="http",I277,設定!$B$7&amp;I277),"開啟"))</f>
        <v/>
      </c>
      <c r="K277" s="23" t="str">
        <f aca="false">IF(A277="","",IF(B277="","缺日期",IF(E277="","缺科目",IF(F277="科目不存在","科目不存在",IF(ROUND(SUMIF($A$6:$A$505,A277,$G$6:$G$505)-SUMIF($A$6:$A$505,A277,$H$6:$H$505),2)=0,"✔","借貸不平")))))</f>
        <v/>
      </c>
      <c r="L277" s="33" t="str">
        <f aca="false">IF(A277="","",COUNTIF($A$6:A277,A277))</f>
        <v/>
      </c>
      <c r="M277" s="33" t="str">
        <f aca="false">IF(A277="","",A277&amp;"|"&amp;L277)</f>
        <v/>
      </c>
      <c r="N277" s="33" t="str">
        <f aca="false">IF(E277="","",COUNTIF($E$6:E277,E277))</f>
        <v/>
      </c>
      <c r="O277" s="33" t="str">
        <f aca="false">IF(E277="","",E277&amp;"|"&amp;N277)</f>
        <v/>
      </c>
      <c r="P277" s="33" t="str">
        <f aca="false">IF(L277=1,COUNTIF($L$6:L277,1),"")</f>
        <v/>
      </c>
    </row>
    <row r="278" customFormat="false" ht="15" hidden="false" customHeight="false" outlineLevel="0" collapsed="false">
      <c r="A278" s="20"/>
      <c r="B278" s="29"/>
      <c r="C278" s="21"/>
      <c r="D278" s="6"/>
      <c r="E278" s="30"/>
      <c r="F278" s="8" t="str">
        <f aca="false">IF(E278="","",IFERROR(INDEX(會計科目表!$B$5:$B$104,MATCH(E278,會計科目表!$A$5:$A$104,0)),"科目不存在"))</f>
        <v/>
      </c>
      <c r="G278" s="22"/>
      <c r="H278" s="22"/>
      <c r="I278" s="6"/>
      <c r="J278" s="32" t="str">
        <f aca="false">IF(I278="","",HYPERLINK(IF(LEFT(I278,4)="http",I278,設定!$B$7&amp;I278),"開啟"))</f>
        <v/>
      </c>
      <c r="K278" s="23" t="str">
        <f aca="false">IF(A278="","",IF(B278="","缺日期",IF(E278="","缺科目",IF(F278="科目不存在","科目不存在",IF(ROUND(SUMIF($A$6:$A$505,A278,$G$6:$G$505)-SUMIF($A$6:$A$505,A278,$H$6:$H$505),2)=0,"✔","借貸不平")))))</f>
        <v/>
      </c>
      <c r="L278" s="33" t="str">
        <f aca="false">IF(A278="","",COUNTIF($A$6:A278,A278))</f>
        <v/>
      </c>
      <c r="M278" s="33" t="str">
        <f aca="false">IF(A278="","",A278&amp;"|"&amp;L278)</f>
        <v/>
      </c>
      <c r="N278" s="33" t="str">
        <f aca="false">IF(E278="","",COUNTIF($E$6:E278,E278))</f>
        <v/>
      </c>
      <c r="O278" s="33" t="str">
        <f aca="false">IF(E278="","",E278&amp;"|"&amp;N278)</f>
        <v/>
      </c>
      <c r="P278" s="33" t="str">
        <f aca="false">IF(L278=1,COUNTIF($L$6:L278,1),"")</f>
        <v/>
      </c>
    </row>
    <row r="279" customFormat="false" ht="15" hidden="false" customHeight="false" outlineLevel="0" collapsed="false">
      <c r="A279" s="20"/>
      <c r="B279" s="29"/>
      <c r="C279" s="21"/>
      <c r="D279" s="6"/>
      <c r="E279" s="30"/>
      <c r="F279" s="8" t="str">
        <f aca="false">IF(E279="","",IFERROR(INDEX(會計科目表!$B$5:$B$104,MATCH(E279,會計科目表!$A$5:$A$104,0)),"科目不存在"))</f>
        <v/>
      </c>
      <c r="G279" s="22"/>
      <c r="H279" s="22"/>
      <c r="I279" s="6"/>
      <c r="J279" s="32" t="str">
        <f aca="false">IF(I279="","",HYPERLINK(IF(LEFT(I279,4)="http",I279,設定!$B$7&amp;I279),"開啟"))</f>
        <v/>
      </c>
      <c r="K279" s="23" t="str">
        <f aca="false">IF(A279="","",IF(B279="","缺日期",IF(E279="","缺科目",IF(F279="科目不存在","科目不存在",IF(ROUND(SUMIF($A$6:$A$505,A279,$G$6:$G$505)-SUMIF($A$6:$A$505,A279,$H$6:$H$505),2)=0,"✔","借貸不平")))))</f>
        <v/>
      </c>
      <c r="L279" s="33" t="str">
        <f aca="false">IF(A279="","",COUNTIF($A$6:A279,A279))</f>
        <v/>
      </c>
      <c r="M279" s="33" t="str">
        <f aca="false">IF(A279="","",A279&amp;"|"&amp;L279)</f>
        <v/>
      </c>
      <c r="N279" s="33" t="str">
        <f aca="false">IF(E279="","",COUNTIF($E$6:E279,E279))</f>
        <v/>
      </c>
      <c r="O279" s="33" t="str">
        <f aca="false">IF(E279="","",E279&amp;"|"&amp;N279)</f>
        <v/>
      </c>
      <c r="P279" s="33" t="str">
        <f aca="false">IF(L279=1,COUNTIF($L$6:L279,1),"")</f>
        <v/>
      </c>
    </row>
    <row r="280" customFormat="false" ht="15" hidden="false" customHeight="false" outlineLevel="0" collapsed="false">
      <c r="A280" s="20"/>
      <c r="B280" s="29"/>
      <c r="C280" s="21"/>
      <c r="D280" s="6"/>
      <c r="E280" s="30"/>
      <c r="F280" s="8" t="str">
        <f aca="false">IF(E280="","",IFERROR(INDEX(會計科目表!$B$5:$B$104,MATCH(E280,會計科目表!$A$5:$A$104,0)),"科目不存在"))</f>
        <v/>
      </c>
      <c r="G280" s="22"/>
      <c r="H280" s="22"/>
      <c r="I280" s="6"/>
      <c r="J280" s="32" t="str">
        <f aca="false">IF(I280="","",HYPERLINK(IF(LEFT(I280,4)="http",I280,設定!$B$7&amp;I280),"開啟"))</f>
        <v/>
      </c>
      <c r="K280" s="23" t="str">
        <f aca="false">IF(A280="","",IF(B280="","缺日期",IF(E280="","缺科目",IF(F280="科目不存在","科目不存在",IF(ROUND(SUMIF($A$6:$A$505,A280,$G$6:$G$505)-SUMIF($A$6:$A$505,A280,$H$6:$H$505),2)=0,"✔","借貸不平")))))</f>
        <v/>
      </c>
      <c r="L280" s="33" t="str">
        <f aca="false">IF(A280="","",COUNTIF($A$6:A280,A280))</f>
        <v/>
      </c>
      <c r="M280" s="33" t="str">
        <f aca="false">IF(A280="","",A280&amp;"|"&amp;L280)</f>
        <v/>
      </c>
      <c r="N280" s="33" t="str">
        <f aca="false">IF(E280="","",COUNTIF($E$6:E280,E280))</f>
        <v/>
      </c>
      <c r="O280" s="33" t="str">
        <f aca="false">IF(E280="","",E280&amp;"|"&amp;N280)</f>
        <v/>
      </c>
      <c r="P280" s="33" t="str">
        <f aca="false">IF(L280=1,COUNTIF($L$6:L280,1),"")</f>
        <v/>
      </c>
    </row>
    <row r="281" customFormat="false" ht="15" hidden="false" customHeight="false" outlineLevel="0" collapsed="false">
      <c r="A281" s="20"/>
      <c r="B281" s="29"/>
      <c r="C281" s="21"/>
      <c r="D281" s="6"/>
      <c r="E281" s="30"/>
      <c r="F281" s="8" t="str">
        <f aca="false">IF(E281="","",IFERROR(INDEX(會計科目表!$B$5:$B$104,MATCH(E281,會計科目表!$A$5:$A$104,0)),"科目不存在"))</f>
        <v/>
      </c>
      <c r="G281" s="22"/>
      <c r="H281" s="22"/>
      <c r="I281" s="6"/>
      <c r="J281" s="32" t="str">
        <f aca="false">IF(I281="","",HYPERLINK(IF(LEFT(I281,4)="http",I281,設定!$B$7&amp;I281),"開啟"))</f>
        <v/>
      </c>
      <c r="K281" s="23" t="str">
        <f aca="false">IF(A281="","",IF(B281="","缺日期",IF(E281="","缺科目",IF(F281="科目不存在","科目不存在",IF(ROUND(SUMIF($A$6:$A$505,A281,$G$6:$G$505)-SUMIF($A$6:$A$505,A281,$H$6:$H$505),2)=0,"✔","借貸不平")))))</f>
        <v/>
      </c>
      <c r="L281" s="33" t="str">
        <f aca="false">IF(A281="","",COUNTIF($A$6:A281,A281))</f>
        <v/>
      </c>
      <c r="M281" s="33" t="str">
        <f aca="false">IF(A281="","",A281&amp;"|"&amp;L281)</f>
        <v/>
      </c>
      <c r="N281" s="33" t="str">
        <f aca="false">IF(E281="","",COUNTIF($E$6:E281,E281))</f>
        <v/>
      </c>
      <c r="O281" s="33" t="str">
        <f aca="false">IF(E281="","",E281&amp;"|"&amp;N281)</f>
        <v/>
      </c>
      <c r="P281" s="33" t="str">
        <f aca="false">IF(L281=1,COUNTIF($L$6:L281,1),"")</f>
        <v/>
      </c>
    </row>
    <row r="282" customFormat="false" ht="15" hidden="false" customHeight="false" outlineLevel="0" collapsed="false">
      <c r="A282" s="20"/>
      <c r="B282" s="29"/>
      <c r="C282" s="21"/>
      <c r="D282" s="6"/>
      <c r="E282" s="30"/>
      <c r="F282" s="8" t="str">
        <f aca="false">IF(E282="","",IFERROR(INDEX(會計科目表!$B$5:$B$104,MATCH(E282,會計科目表!$A$5:$A$104,0)),"科目不存在"))</f>
        <v/>
      </c>
      <c r="G282" s="22"/>
      <c r="H282" s="22"/>
      <c r="I282" s="6"/>
      <c r="J282" s="32" t="str">
        <f aca="false">IF(I282="","",HYPERLINK(IF(LEFT(I282,4)="http",I282,設定!$B$7&amp;I282),"開啟"))</f>
        <v/>
      </c>
      <c r="K282" s="23" t="str">
        <f aca="false">IF(A282="","",IF(B282="","缺日期",IF(E282="","缺科目",IF(F282="科目不存在","科目不存在",IF(ROUND(SUMIF($A$6:$A$505,A282,$G$6:$G$505)-SUMIF($A$6:$A$505,A282,$H$6:$H$505),2)=0,"✔","借貸不平")))))</f>
        <v/>
      </c>
      <c r="L282" s="33" t="str">
        <f aca="false">IF(A282="","",COUNTIF($A$6:A282,A282))</f>
        <v/>
      </c>
      <c r="M282" s="33" t="str">
        <f aca="false">IF(A282="","",A282&amp;"|"&amp;L282)</f>
        <v/>
      </c>
      <c r="N282" s="33" t="str">
        <f aca="false">IF(E282="","",COUNTIF($E$6:E282,E282))</f>
        <v/>
      </c>
      <c r="O282" s="33" t="str">
        <f aca="false">IF(E282="","",E282&amp;"|"&amp;N282)</f>
        <v/>
      </c>
      <c r="P282" s="33" t="str">
        <f aca="false">IF(L282=1,COUNTIF($L$6:L282,1),"")</f>
        <v/>
      </c>
    </row>
    <row r="283" customFormat="false" ht="15" hidden="false" customHeight="false" outlineLevel="0" collapsed="false">
      <c r="A283" s="20"/>
      <c r="B283" s="29"/>
      <c r="C283" s="21"/>
      <c r="D283" s="6"/>
      <c r="E283" s="30"/>
      <c r="F283" s="8" t="str">
        <f aca="false">IF(E283="","",IFERROR(INDEX(會計科目表!$B$5:$B$104,MATCH(E283,會計科目表!$A$5:$A$104,0)),"科目不存在"))</f>
        <v/>
      </c>
      <c r="G283" s="22"/>
      <c r="H283" s="22"/>
      <c r="I283" s="6"/>
      <c r="J283" s="32" t="str">
        <f aca="false">IF(I283="","",HYPERLINK(IF(LEFT(I283,4)="http",I283,設定!$B$7&amp;I283),"開啟"))</f>
        <v/>
      </c>
      <c r="K283" s="23" t="str">
        <f aca="false">IF(A283="","",IF(B283="","缺日期",IF(E283="","缺科目",IF(F283="科目不存在","科目不存在",IF(ROUND(SUMIF($A$6:$A$505,A283,$G$6:$G$505)-SUMIF($A$6:$A$505,A283,$H$6:$H$505),2)=0,"✔","借貸不平")))))</f>
        <v/>
      </c>
      <c r="L283" s="33" t="str">
        <f aca="false">IF(A283="","",COUNTIF($A$6:A283,A283))</f>
        <v/>
      </c>
      <c r="M283" s="33" t="str">
        <f aca="false">IF(A283="","",A283&amp;"|"&amp;L283)</f>
        <v/>
      </c>
      <c r="N283" s="33" t="str">
        <f aca="false">IF(E283="","",COUNTIF($E$6:E283,E283))</f>
        <v/>
      </c>
      <c r="O283" s="33" t="str">
        <f aca="false">IF(E283="","",E283&amp;"|"&amp;N283)</f>
        <v/>
      </c>
      <c r="P283" s="33" t="str">
        <f aca="false">IF(L283=1,COUNTIF($L$6:L283,1),"")</f>
        <v/>
      </c>
    </row>
    <row r="284" customFormat="false" ht="15" hidden="false" customHeight="false" outlineLevel="0" collapsed="false">
      <c r="A284" s="20"/>
      <c r="B284" s="29"/>
      <c r="C284" s="21"/>
      <c r="D284" s="6"/>
      <c r="E284" s="30"/>
      <c r="F284" s="8" t="str">
        <f aca="false">IF(E284="","",IFERROR(INDEX(會計科目表!$B$5:$B$104,MATCH(E284,會計科目表!$A$5:$A$104,0)),"科目不存在"))</f>
        <v/>
      </c>
      <c r="G284" s="22"/>
      <c r="H284" s="22"/>
      <c r="I284" s="6"/>
      <c r="J284" s="32" t="str">
        <f aca="false">IF(I284="","",HYPERLINK(IF(LEFT(I284,4)="http",I284,設定!$B$7&amp;I284),"開啟"))</f>
        <v/>
      </c>
      <c r="K284" s="23" t="str">
        <f aca="false">IF(A284="","",IF(B284="","缺日期",IF(E284="","缺科目",IF(F284="科目不存在","科目不存在",IF(ROUND(SUMIF($A$6:$A$505,A284,$G$6:$G$505)-SUMIF($A$6:$A$505,A284,$H$6:$H$505),2)=0,"✔","借貸不平")))))</f>
        <v/>
      </c>
      <c r="L284" s="33" t="str">
        <f aca="false">IF(A284="","",COUNTIF($A$6:A284,A284))</f>
        <v/>
      </c>
      <c r="M284" s="33" t="str">
        <f aca="false">IF(A284="","",A284&amp;"|"&amp;L284)</f>
        <v/>
      </c>
      <c r="N284" s="33" t="str">
        <f aca="false">IF(E284="","",COUNTIF($E$6:E284,E284))</f>
        <v/>
      </c>
      <c r="O284" s="33" t="str">
        <f aca="false">IF(E284="","",E284&amp;"|"&amp;N284)</f>
        <v/>
      </c>
      <c r="P284" s="33" t="str">
        <f aca="false">IF(L284=1,COUNTIF($L$6:L284,1),"")</f>
        <v/>
      </c>
    </row>
    <row r="285" customFormat="false" ht="15" hidden="false" customHeight="false" outlineLevel="0" collapsed="false">
      <c r="A285" s="20"/>
      <c r="B285" s="29"/>
      <c r="C285" s="21"/>
      <c r="D285" s="6"/>
      <c r="E285" s="30"/>
      <c r="F285" s="8" t="str">
        <f aca="false">IF(E285="","",IFERROR(INDEX(會計科目表!$B$5:$B$104,MATCH(E285,會計科目表!$A$5:$A$104,0)),"科目不存在"))</f>
        <v/>
      </c>
      <c r="G285" s="22"/>
      <c r="H285" s="22"/>
      <c r="I285" s="6"/>
      <c r="J285" s="32" t="str">
        <f aca="false">IF(I285="","",HYPERLINK(IF(LEFT(I285,4)="http",I285,設定!$B$7&amp;I285),"開啟"))</f>
        <v/>
      </c>
      <c r="K285" s="23" t="str">
        <f aca="false">IF(A285="","",IF(B285="","缺日期",IF(E285="","缺科目",IF(F285="科目不存在","科目不存在",IF(ROUND(SUMIF($A$6:$A$505,A285,$G$6:$G$505)-SUMIF($A$6:$A$505,A285,$H$6:$H$505),2)=0,"✔","借貸不平")))))</f>
        <v/>
      </c>
      <c r="L285" s="33" t="str">
        <f aca="false">IF(A285="","",COUNTIF($A$6:A285,A285))</f>
        <v/>
      </c>
      <c r="M285" s="33" t="str">
        <f aca="false">IF(A285="","",A285&amp;"|"&amp;L285)</f>
        <v/>
      </c>
      <c r="N285" s="33" t="str">
        <f aca="false">IF(E285="","",COUNTIF($E$6:E285,E285))</f>
        <v/>
      </c>
      <c r="O285" s="33" t="str">
        <f aca="false">IF(E285="","",E285&amp;"|"&amp;N285)</f>
        <v/>
      </c>
      <c r="P285" s="33" t="str">
        <f aca="false">IF(L285=1,COUNTIF($L$6:L285,1),"")</f>
        <v/>
      </c>
    </row>
    <row r="286" customFormat="false" ht="15" hidden="false" customHeight="false" outlineLevel="0" collapsed="false">
      <c r="A286" s="20"/>
      <c r="B286" s="29"/>
      <c r="C286" s="21"/>
      <c r="D286" s="6"/>
      <c r="E286" s="30"/>
      <c r="F286" s="8" t="str">
        <f aca="false">IF(E286="","",IFERROR(INDEX(會計科目表!$B$5:$B$104,MATCH(E286,會計科目表!$A$5:$A$104,0)),"科目不存在"))</f>
        <v/>
      </c>
      <c r="G286" s="22"/>
      <c r="H286" s="22"/>
      <c r="I286" s="6"/>
      <c r="J286" s="32" t="str">
        <f aca="false">IF(I286="","",HYPERLINK(IF(LEFT(I286,4)="http",I286,設定!$B$7&amp;I286),"開啟"))</f>
        <v/>
      </c>
      <c r="K286" s="23" t="str">
        <f aca="false">IF(A286="","",IF(B286="","缺日期",IF(E286="","缺科目",IF(F286="科目不存在","科目不存在",IF(ROUND(SUMIF($A$6:$A$505,A286,$G$6:$G$505)-SUMIF($A$6:$A$505,A286,$H$6:$H$505),2)=0,"✔","借貸不平")))))</f>
        <v/>
      </c>
      <c r="L286" s="33" t="str">
        <f aca="false">IF(A286="","",COUNTIF($A$6:A286,A286))</f>
        <v/>
      </c>
      <c r="M286" s="33" t="str">
        <f aca="false">IF(A286="","",A286&amp;"|"&amp;L286)</f>
        <v/>
      </c>
      <c r="N286" s="33" t="str">
        <f aca="false">IF(E286="","",COUNTIF($E$6:E286,E286))</f>
        <v/>
      </c>
      <c r="O286" s="33" t="str">
        <f aca="false">IF(E286="","",E286&amp;"|"&amp;N286)</f>
        <v/>
      </c>
      <c r="P286" s="33" t="str">
        <f aca="false">IF(L286=1,COUNTIF($L$6:L286,1),"")</f>
        <v/>
      </c>
    </row>
    <row r="287" customFormat="false" ht="15" hidden="false" customHeight="false" outlineLevel="0" collapsed="false">
      <c r="A287" s="20"/>
      <c r="B287" s="29"/>
      <c r="C287" s="21"/>
      <c r="D287" s="6"/>
      <c r="E287" s="30"/>
      <c r="F287" s="8" t="str">
        <f aca="false">IF(E287="","",IFERROR(INDEX(會計科目表!$B$5:$B$104,MATCH(E287,會計科目表!$A$5:$A$104,0)),"科目不存在"))</f>
        <v/>
      </c>
      <c r="G287" s="22"/>
      <c r="H287" s="22"/>
      <c r="I287" s="6"/>
      <c r="J287" s="32" t="str">
        <f aca="false">IF(I287="","",HYPERLINK(IF(LEFT(I287,4)="http",I287,設定!$B$7&amp;I287),"開啟"))</f>
        <v/>
      </c>
      <c r="K287" s="23" t="str">
        <f aca="false">IF(A287="","",IF(B287="","缺日期",IF(E287="","缺科目",IF(F287="科目不存在","科目不存在",IF(ROUND(SUMIF($A$6:$A$505,A287,$G$6:$G$505)-SUMIF($A$6:$A$505,A287,$H$6:$H$505),2)=0,"✔","借貸不平")))))</f>
        <v/>
      </c>
      <c r="L287" s="33" t="str">
        <f aca="false">IF(A287="","",COUNTIF($A$6:A287,A287))</f>
        <v/>
      </c>
      <c r="M287" s="33" t="str">
        <f aca="false">IF(A287="","",A287&amp;"|"&amp;L287)</f>
        <v/>
      </c>
      <c r="N287" s="33" t="str">
        <f aca="false">IF(E287="","",COUNTIF($E$6:E287,E287))</f>
        <v/>
      </c>
      <c r="O287" s="33" t="str">
        <f aca="false">IF(E287="","",E287&amp;"|"&amp;N287)</f>
        <v/>
      </c>
      <c r="P287" s="33" t="str">
        <f aca="false">IF(L287=1,COUNTIF($L$6:L287,1),"")</f>
        <v/>
      </c>
    </row>
    <row r="288" customFormat="false" ht="15" hidden="false" customHeight="false" outlineLevel="0" collapsed="false">
      <c r="A288" s="20"/>
      <c r="B288" s="29"/>
      <c r="C288" s="21"/>
      <c r="D288" s="6"/>
      <c r="E288" s="30"/>
      <c r="F288" s="8" t="str">
        <f aca="false">IF(E288="","",IFERROR(INDEX(會計科目表!$B$5:$B$104,MATCH(E288,會計科目表!$A$5:$A$104,0)),"科目不存在"))</f>
        <v/>
      </c>
      <c r="G288" s="22"/>
      <c r="H288" s="22"/>
      <c r="I288" s="6"/>
      <c r="J288" s="32" t="str">
        <f aca="false">IF(I288="","",HYPERLINK(IF(LEFT(I288,4)="http",I288,設定!$B$7&amp;I288),"開啟"))</f>
        <v/>
      </c>
      <c r="K288" s="23" t="str">
        <f aca="false">IF(A288="","",IF(B288="","缺日期",IF(E288="","缺科目",IF(F288="科目不存在","科目不存在",IF(ROUND(SUMIF($A$6:$A$505,A288,$G$6:$G$505)-SUMIF($A$6:$A$505,A288,$H$6:$H$505),2)=0,"✔","借貸不平")))))</f>
        <v/>
      </c>
      <c r="L288" s="33" t="str">
        <f aca="false">IF(A288="","",COUNTIF($A$6:A288,A288))</f>
        <v/>
      </c>
      <c r="M288" s="33" t="str">
        <f aca="false">IF(A288="","",A288&amp;"|"&amp;L288)</f>
        <v/>
      </c>
      <c r="N288" s="33" t="str">
        <f aca="false">IF(E288="","",COUNTIF($E$6:E288,E288))</f>
        <v/>
      </c>
      <c r="O288" s="33" t="str">
        <f aca="false">IF(E288="","",E288&amp;"|"&amp;N288)</f>
        <v/>
      </c>
      <c r="P288" s="33" t="str">
        <f aca="false">IF(L288=1,COUNTIF($L$6:L288,1),"")</f>
        <v/>
      </c>
    </row>
    <row r="289" customFormat="false" ht="15" hidden="false" customHeight="false" outlineLevel="0" collapsed="false">
      <c r="A289" s="20"/>
      <c r="B289" s="29"/>
      <c r="C289" s="21"/>
      <c r="D289" s="6"/>
      <c r="E289" s="30"/>
      <c r="F289" s="8" t="str">
        <f aca="false">IF(E289="","",IFERROR(INDEX(會計科目表!$B$5:$B$104,MATCH(E289,會計科目表!$A$5:$A$104,0)),"科目不存在"))</f>
        <v/>
      </c>
      <c r="G289" s="22"/>
      <c r="H289" s="22"/>
      <c r="I289" s="6"/>
      <c r="J289" s="32" t="str">
        <f aca="false">IF(I289="","",HYPERLINK(IF(LEFT(I289,4)="http",I289,設定!$B$7&amp;I289),"開啟"))</f>
        <v/>
      </c>
      <c r="K289" s="23" t="str">
        <f aca="false">IF(A289="","",IF(B289="","缺日期",IF(E289="","缺科目",IF(F289="科目不存在","科目不存在",IF(ROUND(SUMIF($A$6:$A$505,A289,$G$6:$G$505)-SUMIF($A$6:$A$505,A289,$H$6:$H$505),2)=0,"✔","借貸不平")))))</f>
        <v/>
      </c>
      <c r="L289" s="33" t="str">
        <f aca="false">IF(A289="","",COUNTIF($A$6:A289,A289))</f>
        <v/>
      </c>
      <c r="M289" s="33" t="str">
        <f aca="false">IF(A289="","",A289&amp;"|"&amp;L289)</f>
        <v/>
      </c>
      <c r="N289" s="33" t="str">
        <f aca="false">IF(E289="","",COUNTIF($E$6:E289,E289))</f>
        <v/>
      </c>
      <c r="O289" s="33" t="str">
        <f aca="false">IF(E289="","",E289&amp;"|"&amp;N289)</f>
        <v/>
      </c>
      <c r="P289" s="33" t="str">
        <f aca="false">IF(L289=1,COUNTIF($L$6:L289,1),"")</f>
        <v/>
      </c>
    </row>
    <row r="290" customFormat="false" ht="15" hidden="false" customHeight="false" outlineLevel="0" collapsed="false">
      <c r="A290" s="20"/>
      <c r="B290" s="29"/>
      <c r="C290" s="21"/>
      <c r="D290" s="6"/>
      <c r="E290" s="30"/>
      <c r="F290" s="8" t="str">
        <f aca="false">IF(E290="","",IFERROR(INDEX(會計科目表!$B$5:$B$104,MATCH(E290,會計科目表!$A$5:$A$104,0)),"科目不存在"))</f>
        <v/>
      </c>
      <c r="G290" s="22"/>
      <c r="H290" s="22"/>
      <c r="I290" s="6"/>
      <c r="J290" s="32" t="str">
        <f aca="false">IF(I290="","",HYPERLINK(IF(LEFT(I290,4)="http",I290,設定!$B$7&amp;I290),"開啟"))</f>
        <v/>
      </c>
      <c r="K290" s="23" t="str">
        <f aca="false">IF(A290="","",IF(B290="","缺日期",IF(E290="","缺科目",IF(F290="科目不存在","科目不存在",IF(ROUND(SUMIF($A$6:$A$505,A290,$G$6:$G$505)-SUMIF($A$6:$A$505,A290,$H$6:$H$505),2)=0,"✔","借貸不平")))))</f>
        <v/>
      </c>
      <c r="L290" s="33" t="str">
        <f aca="false">IF(A290="","",COUNTIF($A$6:A290,A290))</f>
        <v/>
      </c>
      <c r="M290" s="33" t="str">
        <f aca="false">IF(A290="","",A290&amp;"|"&amp;L290)</f>
        <v/>
      </c>
      <c r="N290" s="33" t="str">
        <f aca="false">IF(E290="","",COUNTIF($E$6:E290,E290))</f>
        <v/>
      </c>
      <c r="O290" s="33" t="str">
        <f aca="false">IF(E290="","",E290&amp;"|"&amp;N290)</f>
        <v/>
      </c>
      <c r="P290" s="33" t="str">
        <f aca="false">IF(L290=1,COUNTIF($L$6:L290,1),"")</f>
        <v/>
      </c>
    </row>
    <row r="291" customFormat="false" ht="15" hidden="false" customHeight="false" outlineLevel="0" collapsed="false">
      <c r="A291" s="20"/>
      <c r="B291" s="29"/>
      <c r="C291" s="21"/>
      <c r="D291" s="6"/>
      <c r="E291" s="30"/>
      <c r="F291" s="8" t="str">
        <f aca="false">IF(E291="","",IFERROR(INDEX(會計科目表!$B$5:$B$104,MATCH(E291,會計科目表!$A$5:$A$104,0)),"科目不存在"))</f>
        <v/>
      </c>
      <c r="G291" s="22"/>
      <c r="H291" s="22"/>
      <c r="I291" s="6"/>
      <c r="J291" s="32" t="str">
        <f aca="false">IF(I291="","",HYPERLINK(IF(LEFT(I291,4)="http",I291,設定!$B$7&amp;I291),"開啟"))</f>
        <v/>
      </c>
      <c r="K291" s="23" t="str">
        <f aca="false">IF(A291="","",IF(B291="","缺日期",IF(E291="","缺科目",IF(F291="科目不存在","科目不存在",IF(ROUND(SUMIF($A$6:$A$505,A291,$G$6:$G$505)-SUMIF($A$6:$A$505,A291,$H$6:$H$505),2)=0,"✔","借貸不平")))))</f>
        <v/>
      </c>
      <c r="L291" s="33" t="str">
        <f aca="false">IF(A291="","",COUNTIF($A$6:A291,A291))</f>
        <v/>
      </c>
      <c r="M291" s="33" t="str">
        <f aca="false">IF(A291="","",A291&amp;"|"&amp;L291)</f>
        <v/>
      </c>
      <c r="N291" s="33" t="str">
        <f aca="false">IF(E291="","",COUNTIF($E$6:E291,E291))</f>
        <v/>
      </c>
      <c r="O291" s="33" t="str">
        <f aca="false">IF(E291="","",E291&amp;"|"&amp;N291)</f>
        <v/>
      </c>
      <c r="P291" s="33" t="str">
        <f aca="false">IF(L291=1,COUNTIF($L$6:L291,1),"")</f>
        <v/>
      </c>
    </row>
    <row r="292" customFormat="false" ht="15" hidden="false" customHeight="false" outlineLevel="0" collapsed="false">
      <c r="A292" s="20"/>
      <c r="B292" s="29"/>
      <c r="C292" s="21"/>
      <c r="D292" s="6"/>
      <c r="E292" s="30"/>
      <c r="F292" s="8" t="str">
        <f aca="false">IF(E292="","",IFERROR(INDEX(會計科目表!$B$5:$B$104,MATCH(E292,會計科目表!$A$5:$A$104,0)),"科目不存在"))</f>
        <v/>
      </c>
      <c r="G292" s="22"/>
      <c r="H292" s="22"/>
      <c r="I292" s="6"/>
      <c r="J292" s="32" t="str">
        <f aca="false">IF(I292="","",HYPERLINK(IF(LEFT(I292,4)="http",I292,設定!$B$7&amp;I292),"開啟"))</f>
        <v/>
      </c>
      <c r="K292" s="23" t="str">
        <f aca="false">IF(A292="","",IF(B292="","缺日期",IF(E292="","缺科目",IF(F292="科目不存在","科目不存在",IF(ROUND(SUMIF($A$6:$A$505,A292,$G$6:$G$505)-SUMIF($A$6:$A$505,A292,$H$6:$H$505),2)=0,"✔","借貸不平")))))</f>
        <v/>
      </c>
      <c r="L292" s="33" t="str">
        <f aca="false">IF(A292="","",COUNTIF($A$6:A292,A292))</f>
        <v/>
      </c>
      <c r="M292" s="33" t="str">
        <f aca="false">IF(A292="","",A292&amp;"|"&amp;L292)</f>
        <v/>
      </c>
      <c r="N292" s="33" t="str">
        <f aca="false">IF(E292="","",COUNTIF($E$6:E292,E292))</f>
        <v/>
      </c>
      <c r="O292" s="33" t="str">
        <f aca="false">IF(E292="","",E292&amp;"|"&amp;N292)</f>
        <v/>
      </c>
      <c r="P292" s="33" t="str">
        <f aca="false">IF(L292=1,COUNTIF($L$6:L292,1),"")</f>
        <v/>
      </c>
    </row>
    <row r="293" customFormat="false" ht="15" hidden="false" customHeight="false" outlineLevel="0" collapsed="false">
      <c r="A293" s="20"/>
      <c r="B293" s="29"/>
      <c r="C293" s="21"/>
      <c r="D293" s="6"/>
      <c r="E293" s="30"/>
      <c r="F293" s="8" t="str">
        <f aca="false">IF(E293="","",IFERROR(INDEX(會計科目表!$B$5:$B$104,MATCH(E293,會計科目表!$A$5:$A$104,0)),"科目不存在"))</f>
        <v/>
      </c>
      <c r="G293" s="22"/>
      <c r="H293" s="22"/>
      <c r="I293" s="6"/>
      <c r="J293" s="32" t="str">
        <f aca="false">IF(I293="","",HYPERLINK(IF(LEFT(I293,4)="http",I293,設定!$B$7&amp;I293),"開啟"))</f>
        <v/>
      </c>
      <c r="K293" s="23" t="str">
        <f aca="false">IF(A293="","",IF(B293="","缺日期",IF(E293="","缺科目",IF(F293="科目不存在","科目不存在",IF(ROUND(SUMIF($A$6:$A$505,A293,$G$6:$G$505)-SUMIF($A$6:$A$505,A293,$H$6:$H$505),2)=0,"✔","借貸不平")))))</f>
        <v/>
      </c>
      <c r="L293" s="33" t="str">
        <f aca="false">IF(A293="","",COUNTIF($A$6:A293,A293))</f>
        <v/>
      </c>
      <c r="M293" s="33" t="str">
        <f aca="false">IF(A293="","",A293&amp;"|"&amp;L293)</f>
        <v/>
      </c>
      <c r="N293" s="33" t="str">
        <f aca="false">IF(E293="","",COUNTIF($E$6:E293,E293))</f>
        <v/>
      </c>
      <c r="O293" s="33" t="str">
        <f aca="false">IF(E293="","",E293&amp;"|"&amp;N293)</f>
        <v/>
      </c>
      <c r="P293" s="33" t="str">
        <f aca="false">IF(L293=1,COUNTIF($L$6:L293,1),"")</f>
        <v/>
      </c>
    </row>
    <row r="294" customFormat="false" ht="15" hidden="false" customHeight="false" outlineLevel="0" collapsed="false">
      <c r="A294" s="20"/>
      <c r="B294" s="29"/>
      <c r="C294" s="21"/>
      <c r="D294" s="6"/>
      <c r="E294" s="30"/>
      <c r="F294" s="8" t="str">
        <f aca="false">IF(E294="","",IFERROR(INDEX(會計科目表!$B$5:$B$104,MATCH(E294,會計科目表!$A$5:$A$104,0)),"科目不存在"))</f>
        <v/>
      </c>
      <c r="G294" s="22"/>
      <c r="H294" s="22"/>
      <c r="I294" s="6"/>
      <c r="J294" s="32" t="str">
        <f aca="false">IF(I294="","",HYPERLINK(IF(LEFT(I294,4)="http",I294,設定!$B$7&amp;I294),"開啟"))</f>
        <v/>
      </c>
      <c r="K294" s="23" t="str">
        <f aca="false">IF(A294="","",IF(B294="","缺日期",IF(E294="","缺科目",IF(F294="科目不存在","科目不存在",IF(ROUND(SUMIF($A$6:$A$505,A294,$G$6:$G$505)-SUMIF($A$6:$A$505,A294,$H$6:$H$505),2)=0,"✔","借貸不平")))))</f>
        <v/>
      </c>
      <c r="L294" s="33" t="str">
        <f aca="false">IF(A294="","",COUNTIF($A$6:A294,A294))</f>
        <v/>
      </c>
      <c r="M294" s="33" t="str">
        <f aca="false">IF(A294="","",A294&amp;"|"&amp;L294)</f>
        <v/>
      </c>
      <c r="N294" s="33" t="str">
        <f aca="false">IF(E294="","",COUNTIF($E$6:E294,E294))</f>
        <v/>
      </c>
      <c r="O294" s="33" t="str">
        <f aca="false">IF(E294="","",E294&amp;"|"&amp;N294)</f>
        <v/>
      </c>
      <c r="P294" s="33" t="str">
        <f aca="false">IF(L294=1,COUNTIF($L$6:L294,1),"")</f>
        <v/>
      </c>
    </row>
    <row r="295" customFormat="false" ht="15" hidden="false" customHeight="false" outlineLevel="0" collapsed="false">
      <c r="A295" s="20"/>
      <c r="B295" s="29"/>
      <c r="C295" s="21"/>
      <c r="D295" s="6"/>
      <c r="E295" s="30"/>
      <c r="F295" s="8" t="str">
        <f aca="false">IF(E295="","",IFERROR(INDEX(會計科目表!$B$5:$B$104,MATCH(E295,會計科目表!$A$5:$A$104,0)),"科目不存在"))</f>
        <v/>
      </c>
      <c r="G295" s="22"/>
      <c r="H295" s="22"/>
      <c r="I295" s="6"/>
      <c r="J295" s="32" t="str">
        <f aca="false">IF(I295="","",HYPERLINK(IF(LEFT(I295,4)="http",I295,設定!$B$7&amp;I295),"開啟"))</f>
        <v/>
      </c>
      <c r="K295" s="23" t="str">
        <f aca="false">IF(A295="","",IF(B295="","缺日期",IF(E295="","缺科目",IF(F295="科目不存在","科目不存在",IF(ROUND(SUMIF($A$6:$A$505,A295,$G$6:$G$505)-SUMIF($A$6:$A$505,A295,$H$6:$H$505),2)=0,"✔","借貸不平")))))</f>
        <v/>
      </c>
      <c r="L295" s="33" t="str">
        <f aca="false">IF(A295="","",COUNTIF($A$6:A295,A295))</f>
        <v/>
      </c>
      <c r="M295" s="33" t="str">
        <f aca="false">IF(A295="","",A295&amp;"|"&amp;L295)</f>
        <v/>
      </c>
      <c r="N295" s="33" t="str">
        <f aca="false">IF(E295="","",COUNTIF($E$6:E295,E295))</f>
        <v/>
      </c>
      <c r="O295" s="33" t="str">
        <f aca="false">IF(E295="","",E295&amp;"|"&amp;N295)</f>
        <v/>
      </c>
      <c r="P295" s="33" t="str">
        <f aca="false">IF(L295=1,COUNTIF($L$6:L295,1),"")</f>
        <v/>
      </c>
    </row>
    <row r="296" customFormat="false" ht="15" hidden="false" customHeight="false" outlineLevel="0" collapsed="false">
      <c r="A296" s="20"/>
      <c r="B296" s="29"/>
      <c r="C296" s="21"/>
      <c r="D296" s="6"/>
      <c r="E296" s="30"/>
      <c r="F296" s="8" t="str">
        <f aca="false">IF(E296="","",IFERROR(INDEX(會計科目表!$B$5:$B$104,MATCH(E296,會計科目表!$A$5:$A$104,0)),"科目不存在"))</f>
        <v/>
      </c>
      <c r="G296" s="22"/>
      <c r="H296" s="22"/>
      <c r="I296" s="6"/>
      <c r="J296" s="32" t="str">
        <f aca="false">IF(I296="","",HYPERLINK(IF(LEFT(I296,4)="http",I296,設定!$B$7&amp;I296),"開啟"))</f>
        <v/>
      </c>
      <c r="K296" s="23" t="str">
        <f aca="false">IF(A296="","",IF(B296="","缺日期",IF(E296="","缺科目",IF(F296="科目不存在","科目不存在",IF(ROUND(SUMIF($A$6:$A$505,A296,$G$6:$G$505)-SUMIF($A$6:$A$505,A296,$H$6:$H$505),2)=0,"✔","借貸不平")))))</f>
        <v/>
      </c>
      <c r="L296" s="33" t="str">
        <f aca="false">IF(A296="","",COUNTIF($A$6:A296,A296))</f>
        <v/>
      </c>
      <c r="M296" s="33" t="str">
        <f aca="false">IF(A296="","",A296&amp;"|"&amp;L296)</f>
        <v/>
      </c>
      <c r="N296" s="33" t="str">
        <f aca="false">IF(E296="","",COUNTIF($E$6:E296,E296))</f>
        <v/>
      </c>
      <c r="O296" s="33" t="str">
        <f aca="false">IF(E296="","",E296&amp;"|"&amp;N296)</f>
        <v/>
      </c>
      <c r="P296" s="33" t="str">
        <f aca="false">IF(L296=1,COUNTIF($L$6:L296,1),"")</f>
        <v/>
      </c>
    </row>
    <row r="297" customFormat="false" ht="15" hidden="false" customHeight="false" outlineLevel="0" collapsed="false">
      <c r="A297" s="20"/>
      <c r="B297" s="29"/>
      <c r="C297" s="21"/>
      <c r="D297" s="6"/>
      <c r="E297" s="30"/>
      <c r="F297" s="8" t="str">
        <f aca="false">IF(E297="","",IFERROR(INDEX(會計科目表!$B$5:$B$104,MATCH(E297,會計科目表!$A$5:$A$104,0)),"科目不存在"))</f>
        <v/>
      </c>
      <c r="G297" s="22"/>
      <c r="H297" s="22"/>
      <c r="I297" s="6"/>
      <c r="J297" s="32" t="str">
        <f aca="false">IF(I297="","",HYPERLINK(IF(LEFT(I297,4)="http",I297,設定!$B$7&amp;I297),"開啟"))</f>
        <v/>
      </c>
      <c r="K297" s="23" t="str">
        <f aca="false">IF(A297="","",IF(B297="","缺日期",IF(E297="","缺科目",IF(F297="科目不存在","科目不存在",IF(ROUND(SUMIF($A$6:$A$505,A297,$G$6:$G$505)-SUMIF($A$6:$A$505,A297,$H$6:$H$505),2)=0,"✔","借貸不平")))))</f>
        <v/>
      </c>
      <c r="L297" s="33" t="str">
        <f aca="false">IF(A297="","",COUNTIF($A$6:A297,A297))</f>
        <v/>
      </c>
      <c r="M297" s="33" t="str">
        <f aca="false">IF(A297="","",A297&amp;"|"&amp;L297)</f>
        <v/>
      </c>
      <c r="N297" s="33" t="str">
        <f aca="false">IF(E297="","",COUNTIF($E$6:E297,E297))</f>
        <v/>
      </c>
      <c r="O297" s="33" t="str">
        <f aca="false">IF(E297="","",E297&amp;"|"&amp;N297)</f>
        <v/>
      </c>
      <c r="P297" s="33" t="str">
        <f aca="false">IF(L297=1,COUNTIF($L$6:L297,1),"")</f>
        <v/>
      </c>
    </row>
    <row r="298" customFormat="false" ht="15" hidden="false" customHeight="false" outlineLevel="0" collapsed="false">
      <c r="A298" s="20"/>
      <c r="B298" s="29"/>
      <c r="C298" s="21"/>
      <c r="D298" s="6"/>
      <c r="E298" s="30"/>
      <c r="F298" s="8" t="str">
        <f aca="false">IF(E298="","",IFERROR(INDEX(會計科目表!$B$5:$B$104,MATCH(E298,會計科目表!$A$5:$A$104,0)),"科目不存在"))</f>
        <v/>
      </c>
      <c r="G298" s="22"/>
      <c r="H298" s="22"/>
      <c r="I298" s="6"/>
      <c r="J298" s="32" t="str">
        <f aca="false">IF(I298="","",HYPERLINK(IF(LEFT(I298,4)="http",I298,設定!$B$7&amp;I298),"開啟"))</f>
        <v/>
      </c>
      <c r="K298" s="23" t="str">
        <f aca="false">IF(A298="","",IF(B298="","缺日期",IF(E298="","缺科目",IF(F298="科目不存在","科目不存在",IF(ROUND(SUMIF($A$6:$A$505,A298,$G$6:$G$505)-SUMIF($A$6:$A$505,A298,$H$6:$H$505),2)=0,"✔","借貸不平")))))</f>
        <v/>
      </c>
      <c r="L298" s="33" t="str">
        <f aca="false">IF(A298="","",COUNTIF($A$6:A298,A298))</f>
        <v/>
      </c>
      <c r="M298" s="33" t="str">
        <f aca="false">IF(A298="","",A298&amp;"|"&amp;L298)</f>
        <v/>
      </c>
      <c r="N298" s="33" t="str">
        <f aca="false">IF(E298="","",COUNTIF($E$6:E298,E298))</f>
        <v/>
      </c>
      <c r="O298" s="33" t="str">
        <f aca="false">IF(E298="","",E298&amp;"|"&amp;N298)</f>
        <v/>
      </c>
      <c r="P298" s="33" t="str">
        <f aca="false">IF(L298=1,COUNTIF($L$6:L298,1),"")</f>
        <v/>
      </c>
    </row>
    <row r="299" customFormat="false" ht="15" hidden="false" customHeight="false" outlineLevel="0" collapsed="false">
      <c r="A299" s="20"/>
      <c r="B299" s="29"/>
      <c r="C299" s="21"/>
      <c r="D299" s="6"/>
      <c r="E299" s="30"/>
      <c r="F299" s="8" t="str">
        <f aca="false">IF(E299="","",IFERROR(INDEX(會計科目表!$B$5:$B$104,MATCH(E299,會計科目表!$A$5:$A$104,0)),"科目不存在"))</f>
        <v/>
      </c>
      <c r="G299" s="22"/>
      <c r="H299" s="22"/>
      <c r="I299" s="6"/>
      <c r="J299" s="32" t="str">
        <f aca="false">IF(I299="","",HYPERLINK(IF(LEFT(I299,4)="http",I299,設定!$B$7&amp;I299),"開啟"))</f>
        <v/>
      </c>
      <c r="K299" s="23" t="str">
        <f aca="false">IF(A299="","",IF(B299="","缺日期",IF(E299="","缺科目",IF(F299="科目不存在","科目不存在",IF(ROUND(SUMIF($A$6:$A$505,A299,$G$6:$G$505)-SUMIF($A$6:$A$505,A299,$H$6:$H$505),2)=0,"✔","借貸不平")))))</f>
        <v/>
      </c>
      <c r="L299" s="33" t="str">
        <f aca="false">IF(A299="","",COUNTIF($A$6:A299,A299))</f>
        <v/>
      </c>
      <c r="M299" s="33" t="str">
        <f aca="false">IF(A299="","",A299&amp;"|"&amp;L299)</f>
        <v/>
      </c>
      <c r="N299" s="33" t="str">
        <f aca="false">IF(E299="","",COUNTIF($E$6:E299,E299))</f>
        <v/>
      </c>
      <c r="O299" s="33" t="str">
        <f aca="false">IF(E299="","",E299&amp;"|"&amp;N299)</f>
        <v/>
      </c>
      <c r="P299" s="33" t="str">
        <f aca="false">IF(L299=1,COUNTIF($L$6:L299,1),"")</f>
        <v/>
      </c>
    </row>
    <row r="300" customFormat="false" ht="15" hidden="false" customHeight="false" outlineLevel="0" collapsed="false">
      <c r="A300" s="20"/>
      <c r="B300" s="29"/>
      <c r="C300" s="21"/>
      <c r="D300" s="6"/>
      <c r="E300" s="30"/>
      <c r="F300" s="8" t="str">
        <f aca="false">IF(E300="","",IFERROR(INDEX(會計科目表!$B$5:$B$104,MATCH(E300,會計科目表!$A$5:$A$104,0)),"科目不存在"))</f>
        <v/>
      </c>
      <c r="G300" s="22"/>
      <c r="H300" s="22"/>
      <c r="I300" s="6"/>
      <c r="J300" s="32" t="str">
        <f aca="false">IF(I300="","",HYPERLINK(IF(LEFT(I300,4)="http",I300,設定!$B$7&amp;I300),"開啟"))</f>
        <v/>
      </c>
      <c r="K300" s="23" t="str">
        <f aca="false">IF(A300="","",IF(B300="","缺日期",IF(E300="","缺科目",IF(F300="科目不存在","科目不存在",IF(ROUND(SUMIF($A$6:$A$505,A300,$G$6:$G$505)-SUMIF($A$6:$A$505,A300,$H$6:$H$505),2)=0,"✔","借貸不平")))))</f>
        <v/>
      </c>
      <c r="L300" s="33" t="str">
        <f aca="false">IF(A300="","",COUNTIF($A$6:A300,A300))</f>
        <v/>
      </c>
      <c r="M300" s="33" t="str">
        <f aca="false">IF(A300="","",A300&amp;"|"&amp;L300)</f>
        <v/>
      </c>
      <c r="N300" s="33" t="str">
        <f aca="false">IF(E300="","",COUNTIF($E$6:E300,E300))</f>
        <v/>
      </c>
      <c r="O300" s="33" t="str">
        <f aca="false">IF(E300="","",E300&amp;"|"&amp;N300)</f>
        <v/>
      </c>
      <c r="P300" s="33" t="str">
        <f aca="false">IF(L300=1,COUNTIF($L$6:L300,1),"")</f>
        <v/>
      </c>
    </row>
    <row r="301" customFormat="false" ht="15" hidden="false" customHeight="false" outlineLevel="0" collapsed="false">
      <c r="A301" s="20"/>
      <c r="B301" s="29"/>
      <c r="C301" s="21"/>
      <c r="D301" s="6"/>
      <c r="E301" s="30"/>
      <c r="F301" s="8" t="str">
        <f aca="false">IF(E301="","",IFERROR(INDEX(會計科目表!$B$5:$B$104,MATCH(E301,會計科目表!$A$5:$A$104,0)),"科目不存在"))</f>
        <v/>
      </c>
      <c r="G301" s="22"/>
      <c r="H301" s="22"/>
      <c r="I301" s="6"/>
      <c r="J301" s="32" t="str">
        <f aca="false">IF(I301="","",HYPERLINK(IF(LEFT(I301,4)="http",I301,設定!$B$7&amp;I301),"開啟"))</f>
        <v/>
      </c>
      <c r="K301" s="23" t="str">
        <f aca="false">IF(A301="","",IF(B301="","缺日期",IF(E301="","缺科目",IF(F301="科目不存在","科目不存在",IF(ROUND(SUMIF($A$6:$A$505,A301,$G$6:$G$505)-SUMIF($A$6:$A$505,A301,$H$6:$H$505),2)=0,"✔","借貸不平")))))</f>
        <v/>
      </c>
      <c r="L301" s="33" t="str">
        <f aca="false">IF(A301="","",COUNTIF($A$6:A301,A301))</f>
        <v/>
      </c>
      <c r="M301" s="33" t="str">
        <f aca="false">IF(A301="","",A301&amp;"|"&amp;L301)</f>
        <v/>
      </c>
      <c r="N301" s="33" t="str">
        <f aca="false">IF(E301="","",COUNTIF($E$6:E301,E301))</f>
        <v/>
      </c>
      <c r="O301" s="33" t="str">
        <f aca="false">IF(E301="","",E301&amp;"|"&amp;N301)</f>
        <v/>
      </c>
      <c r="P301" s="33" t="str">
        <f aca="false">IF(L301=1,COUNTIF($L$6:L301,1),"")</f>
        <v/>
      </c>
    </row>
    <row r="302" customFormat="false" ht="15" hidden="false" customHeight="false" outlineLevel="0" collapsed="false">
      <c r="A302" s="20"/>
      <c r="B302" s="29"/>
      <c r="C302" s="21"/>
      <c r="D302" s="6"/>
      <c r="E302" s="30"/>
      <c r="F302" s="8" t="str">
        <f aca="false">IF(E302="","",IFERROR(INDEX(會計科目表!$B$5:$B$104,MATCH(E302,會計科目表!$A$5:$A$104,0)),"科目不存在"))</f>
        <v/>
      </c>
      <c r="G302" s="22"/>
      <c r="H302" s="22"/>
      <c r="I302" s="6"/>
      <c r="J302" s="32" t="str">
        <f aca="false">IF(I302="","",HYPERLINK(IF(LEFT(I302,4)="http",I302,設定!$B$7&amp;I302),"開啟"))</f>
        <v/>
      </c>
      <c r="K302" s="23" t="str">
        <f aca="false">IF(A302="","",IF(B302="","缺日期",IF(E302="","缺科目",IF(F302="科目不存在","科目不存在",IF(ROUND(SUMIF($A$6:$A$505,A302,$G$6:$G$505)-SUMIF($A$6:$A$505,A302,$H$6:$H$505),2)=0,"✔","借貸不平")))))</f>
        <v/>
      </c>
      <c r="L302" s="33" t="str">
        <f aca="false">IF(A302="","",COUNTIF($A$6:A302,A302))</f>
        <v/>
      </c>
      <c r="M302" s="33" t="str">
        <f aca="false">IF(A302="","",A302&amp;"|"&amp;L302)</f>
        <v/>
      </c>
      <c r="N302" s="33" t="str">
        <f aca="false">IF(E302="","",COUNTIF($E$6:E302,E302))</f>
        <v/>
      </c>
      <c r="O302" s="33" t="str">
        <f aca="false">IF(E302="","",E302&amp;"|"&amp;N302)</f>
        <v/>
      </c>
      <c r="P302" s="33" t="str">
        <f aca="false">IF(L302=1,COUNTIF($L$6:L302,1),"")</f>
        <v/>
      </c>
    </row>
    <row r="303" customFormat="false" ht="15" hidden="false" customHeight="false" outlineLevel="0" collapsed="false">
      <c r="A303" s="20"/>
      <c r="B303" s="29"/>
      <c r="C303" s="21"/>
      <c r="D303" s="6"/>
      <c r="E303" s="30"/>
      <c r="F303" s="8" t="str">
        <f aca="false">IF(E303="","",IFERROR(INDEX(會計科目表!$B$5:$B$104,MATCH(E303,會計科目表!$A$5:$A$104,0)),"科目不存在"))</f>
        <v/>
      </c>
      <c r="G303" s="22"/>
      <c r="H303" s="22"/>
      <c r="I303" s="6"/>
      <c r="J303" s="32" t="str">
        <f aca="false">IF(I303="","",HYPERLINK(IF(LEFT(I303,4)="http",I303,設定!$B$7&amp;I303),"開啟"))</f>
        <v/>
      </c>
      <c r="K303" s="23" t="str">
        <f aca="false">IF(A303="","",IF(B303="","缺日期",IF(E303="","缺科目",IF(F303="科目不存在","科目不存在",IF(ROUND(SUMIF($A$6:$A$505,A303,$G$6:$G$505)-SUMIF($A$6:$A$505,A303,$H$6:$H$505),2)=0,"✔","借貸不平")))))</f>
        <v/>
      </c>
      <c r="L303" s="33" t="str">
        <f aca="false">IF(A303="","",COUNTIF($A$6:A303,A303))</f>
        <v/>
      </c>
      <c r="M303" s="33" t="str">
        <f aca="false">IF(A303="","",A303&amp;"|"&amp;L303)</f>
        <v/>
      </c>
      <c r="N303" s="33" t="str">
        <f aca="false">IF(E303="","",COUNTIF($E$6:E303,E303))</f>
        <v/>
      </c>
      <c r="O303" s="33" t="str">
        <f aca="false">IF(E303="","",E303&amp;"|"&amp;N303)</f>
        <v/>
      </c>
      <c r="P303" s="33" t="str">
        <f aca="false">IF(L303=1,COUNTIF($L$6:L303,1),"")</f>
        <v/>
      </c>
    </row>
    <row r="304" customFormat="false" ht="15" hidden="false" customHeight="false" outlineLevel="0" collapsed="false">
      <c r="A304" s="20"/>
      <c r="B304" s="29"/>
      <c r="C304" s="21"/>
      <c r="D304" s="6"/>
      <c r="E304" s="30"/>
      <c r="F304" s="8" t="str">
        <f aca="false">IF(E304="","",IFERROR(INDEX(會計科目表!$B$5:$B$104,MATCH(E304,會計科目表!$A$5:$A$104,0)),"科目不存在"))</f>
        <v/>
      </c>
      <c r="G304" s="22"/>
      <c r="H304" s="22"/>
      <c r="I304" s="6"/>
      <c r="J304" s="32" t="str">
        <f aca="false">IF(I304="","",HYPERLINK(IF(LEFT(I304,4)="http",I304,設定!$B$7&amp;I304),"開啟"))</f>
        <v/>
      </c>
      <c r="K304" s="23" t="str">
        <f aca="false">IF(A304="","",IF(B304="","缺日期",IF(E304="","缺科目",IF(F304="科目不存在","科目不存在",IF(ROUND(SUMIF($A$6:$A$505,A304,$G$6:$G$505)-SUMIF($A$6:$A$505,A304,$H$6:$H$505),2)=0,"✔","借貸不平")))))</f>
        <v/>
      </c>
      <c r="L304" s="33" t="str">
        <f aca="false">IF(A304="","",COUNTIF($A$6:A304,A304))</f>
        <v/>
      </c>
      <c r="M304" s="33" t="str">
        <f aca="false">IF(A304="","",A304&amp;"|"&amp;L304)</f>
        <v/>
      </c>
      <c r="N304" s="33" t="str">
        <f aca="false">IF(E304="","",COUNTIF($E$6:E304,E304))</f>
        <v/>
      </c>
      <c r="O304" s="33" t="str">
        <f aca="false">IF(E304="","",E304&amp;"|"&amp;N304)</f>
        <v/>
      </c>
      <c r="P304" s="33" t="str">
        <f aca="false">IF(L304=1,COUNTIF($L$6:L304,1),"")</f>
        <v/>
      </c>
    </row>
    <row r="305" customFormat="false" ht="15" hidden="false" customHeight="false" outlineLevel="0" collapsed="false">
      <c r="A305" s="20"/>
      <c r="B305" s="29"/>
      <c r="C305" s="21"/>
      <c r="D305" s="6"/>
      <c r="E305" s="30"/>
      <c r="F305" s="8" t="str">
        <f aca="false">IF(E305="","",IFERROR(INDEX(會計科目表!$B$5:$B$104,MATCH(E305,會計科目表!$A$5:$A$104,0)),"科目不存在"))</f>
        <v/>
      </c>
      <c r="G305" s="22"/>
      <c r="H305" s="22"/>
      <c r="I305" s="6"/>
      <c r="J305" s="32" t="str">
        <f aca="false">IF(I305="","",HYPERLINK(IF(LEFT(I305,4)="http",I305,設定!$B$7&amp;I305),"開啟"))</f>
        <v/>
      </c>
      <c r="K305" s="23" t="str">
        <f aca="false">IF(A305="","",IF(B305="","缺日期",IF(E305="","缺科目",IF(F305="科目不存在","科目不存在",IF(ROUND(SUMIF($A$6:$A$505,A305,$G$6:$G$505)-SUMIF($A$6:$A$505,A305,$H$6:$H$505),2)=0,"✔","借貸不平")))))</f>
        <v/>
      </c>
      <c r="L305" s="33" t="str">
        <f aca="false">IF(A305="","",COUNTIF($A$6:A305,A305))</f>
        <v/>
      </c>
      <c r="M305" s="33" t="str">
        <f aca="false">IF(A305="","",A305&amp;"|"&amp;L305)</f>
        <v/>
      </c>
      <c r="N305" s="33" t="str">
        <f aca="false">IF(E305="","",COUNTIF($E$6:E305,E305))</f>
        <v/>
      </c>
      <c r="O305" s="33" t="str">
        <f aca="false">IF(E305="","",E305&amp;"|"&amp;N305)</f>
        <v/>
      </c>
      <c r="P305" s="33" t="str">
        <f aca="false">IF(L305=1,COUNTIF($L$6:L305,1),"")</f>
        <v/>
      </c>
    </row>
    <row r="306" customFormat="false" ht="15" hidden="false" customHeight="false" outlineLevel="0" collapsed="false">
      <c r="A306" s="20"/>
      <c r="B306" s="29"/>
      <c r="C306" s="21"/>
      <c r="D306" s="6"/>
      <c r="E306" s="30"/>
      <c r="F306" s="8" t="str">
        <f aca="false">IF(E306="","",IFERROR(INDEX(會計科目表!$B$5:$B$104,MATCH(E306,會計科目表!$A$5:$A$104,0)),"科目不存在"))</f>
        <v/>
      </c>
      <c r="G306" s="22"/>
      <c r="H306" s="22"/>
      <c r="I306" s="6"/>
      <c r="J306" s="32" t="str">
        <f aca="false">IF(I306="","",HYPERLINK(IF(LEFT(I306,4)="http",I306,設定!$B$7&amp;I306),"開啟"))</f>
        <v/>
      </c>
      <c r="K306" s="23" t="str">
        <f aca="false">IF(A306="","",IF(B306="","缺日期",IF(E306="","缺科目",IF(F306="科目不存在","科目不存在",IF(ROUND(SUMIF($A$6:$A$505,A306,$G$6:$G$505)-SUMIF($A$6:$A$505,A306,$H$6:$H$505),2)=0,"✔","借貸不平")))))</f>
        <v/>
      </c>
      <c r="L306" s="33" t="str">
        <f aca="false">IF(A306="","",COUNTIF($A$6:A306,A306))</f>
        <v/>
      </c>
      <c r="M306" s="33" t="str">
        <f aca="false">IF(A306="","",A306&amp;"|"&amp;L306)</f>
        <v/>
      </c>
      <c r="N306" s="33" t="str">
        <f aca="false">IF(E306="","",COUNTIF($E$6:E306,E306))</f>
        <v/>
      </c>
      <c r="O306" s="33" t="str">
        <f aca="false">IF(E306="","",E306&amp;"|"&amp;N306)</f>
        <v/>
      </c>
      <c r="P306" s="33" t="str">
        <f aca="false">IF(L306=1,COUNTIF($L$6:L306,1),"")</f>
        <v/>
      </c>
    </row>
    <row r="307" customFormat="false" ht="15" hidden="false" customHeight="false" outlineLevel="0" collapsed="false">
      <c r="A307" s="20"/>
      <c r="B307" s="29"/>
      <c r="C307" s="21"/>
      <c r="D307" s="6"/>
      <c r="E307" s="30"/>
      <c r="F307" s="8" t="str">
        <f aca="false">IF(E307="","",IFERROR(INDEX(會計科目表!$B$5:$B$104,MATCH(E307,會計科目表!$A$5:$A$104,0)),"科目不存在"))</f>
        <v/>
      </c>
      <c r="G307" s="22"/>
      <c r="H307" s="22"/>
      <c r="I307" s="6"/>
      <c r="J307" s="32" t="str">
        <f aca="false">IF(I307="","",HYPERLINK(IF(LEFT(I307,4)="http",I307,設定!$B$7&amp;I307),"開啟"))</f>
        <v/>
      </c>
      <c r="K307" s="23" t="str">
        <f aca="false">IF(A307="","",IF(B307="","缺日期",IF(E307="","缺科目",IF(F307="科目不存在","科目不存在",IF(ROUND(SUMIF($A$6:$A$505,A307,$G$6:$G$505)-SUMIF($A$6:$A$505,A307,$H$6:$H$505),2)=0,"✔","借貸不平")))))</f>
        <v/>
      </c>
      <c r="L307" s="33" t="str">
        <f aca="false">IF(A307="","",COUNTIF($A$6:A307,A307))</f>
        <v/>
      </c>
      <c r="M307" s="33" t="str">
        <f aca="false">IF(A307="","",A307&amp;"|"&amp;L307)</f>
        <v/>
      </c>
      <c r="N307" s="33" t="str">
        <f aca="false">IF(E307="","",COUNTIF($E$6:E307,E307))</f>
        <v/>
      </c>
      <c r="O307" s="33" t="str">
        <f aca="false">IF(E307="","",E307&amp;"|"&amp;N307)</f>
        <v/>
      </c>
      <c r="P307" s="33" t="str">
        <f aca="false">IF(L307=1,COUNTIF($L$6:L307,1),"")</f>
        <v/>
      </c>
    </row>
    <row r="308" customFormat="false" ht="15" hidden="false" customHeight="false" outlineLevel="0" collapsed="false">
      <c r="A308" s="20"/>
      <c r="B308" s="29"/>
      <c r="C308" s="21"/>
      <c r="D308" s="6"/>
      <c r="E308" s="30"/>
      <c r="F308" s="8" t="str">
        <f aca="false">IF(E308="","",IFERROR(INDEX(會計科目表!$B$5:$B$104,MATCH(E308,會計科目表!$A$5:$A$104,0)),"科目不存在"))</f>
        <v/>
      </c>
      <c r="G308" s="22"/>
      <c r="H308" s="22"/>
      <c r="I308" s="6"/>
      <c r="J308" s="32" t="str">
        <f aca="false">IF(I308="","",HYPERLINK(IF(LEFT(I308,4)="http",I308,設定!$B$7&amp;I308),"開啟"))</f>
        <v/>
      </c>
      <c r="K308" s="23" t="str">
        <f aca="false">IF(A308="","",IF(B308="","缺日期",IF(E308="","缺科目",IF(F308="科目不存在","科目不存在",IF(ROUND(SUMIF($A$6:$A$505,A308,$G$6:$G$505)-SUMIF($A$6:$A$505,A308,$H$6:$H$505),2)=0,"✔","借貸不平")))))</f>
        <v/>
      </c>
      <c r="L308" s="33" t="str">
        <f aca="false">IF(A308="","",COUNTIF($A$6:A308,A308))</f>
        <v/>
      </c>
      <c r="M308" s="33" t="str">
        <f aca="false">IF(A308="","",A308&amp;"|"&amp;L308)</f>
        <v/>
      </c>
      <c r="N308" s="33" t="str">
        <f aca="false">IF(E308="","",COUNTIF($E$6:E308,E308))</f>
        <v/>
      </c>
      <c r="O308" s="33" t="str">
        <f aca="false">IF(E308="","",E308&amp;"|"&amp;N308)</f>
        <v/>
      </c>
      <c r="P308" s="33" t="str">
        <f aca="false">IF(L308=1,COUNTIF($L$6:L308,1),"")</f>
        <v/>
      </c>
    </row>
    <row r="309" customFormat="false" ht="15" hidden="false" customHeight="false" outlineLevel="0" collapsed="false">
      <c r="A309" s="20"/>
      <c r="B309" s="29"/>
      <c r="C309" s="21"/>
      <c r="D309" s="6"/>
      <c r="E309" s="30"/>
      <c r="F309" s="8" t="str">
        <f aca="false">IF(E309="","",IFERROR(INDEX(會計科目表!$B$5:$B$104,MATCH(E309,會計科目表!$A$5:$A$104,0)),"科目不存在"))</f>
        <v/>
      </c>
      <c r="G309" s="22"/>
      <c r="H309" s="22"/>
      <c r="I309" s="6"/>
      <c r="J309" s="32" t="str">
        <f aca="false">IF(I309="","",HYPERLINK(IF(LEFT(I309,4)="http",I309,設定!$B$7&amp;I309),"開啟"))</f>
        <v/>
      </c>
      <c r="K309" s="23" t="str">
        <f aca="false">IF(A309="","",IF(B309="","缺日期",IF(E309="","缺科目",IF(F309="科目不存在","科目不存在",IF(ROUND(SUMIF($A$6:$A$505,A309,$G$6:$G$505)-SUMIF($A$6:$A$505,A309,$H$6:$H$505),2)=0,"✔","借貸不平")))))</f>
        <v/>
      </c>
      <c r="L309" s="33" t="str">
        <f aca="false">IF(A309="","",COUNTIF($A$6:A309,A309))</f>
        <v/>
      </c>
      <c r="M309" s="33" t="str">
        <f aca="false">IF(A309="","",A309&amp;"|"&amp;L309)</f>
        <v/>
      </c>
      <c r="N309" s="33" t="str">
        <f aca="false">IF(E309="","",COUNTIF($E$6:E309,E309))</f>
        <v/>
      </c>
      <c r="O309" s="33" t="str">
        <f aca="false">IF(E309="","",E309&amp;"|"&amp;N309)</f>
        <v/>
      </c>
      <c r="P309" s="33" t="str">
        <f aca="false">IF(L309=1,COUNTIF($L$6:L309,1),"")</f>
        <v/>
      </c>
    </row>
    <row r="310" customFormat="false" ht="15" hidden="false" customHeight="false" outlineLevel="0" collapsed="false">
      <c r="A310" s="20"/>
      <c r="B310" s="29"/>
      <c r="C310" s="21"/>
      <c r="D310" s="6"/>
      <c r="E310" s="30"/>
      <c r="F310" s="8" t="str">
        <f aca="false">IF(E310="","",IFERROR(INDEX(會計科目表!$B$5:$B$104,MATCH(E310,會計科目表!$A$5:$A$104,0)),"科目不存在"))</f>
        <v/>
      </c>
      <c r="G310" s="22"/>
      <c r="H310" s="22"/>
      <c r="I310" s="6"/>
      <c r="J310" s="32" t="str">
        <f aca="false">IF(I310="","",HYPERLINK(IF(LEFT(I310,4)="http",I310,設定!$B$7&amp;I310),"開啟"))</f>
        <v/>
      </c>
      <c r="K310" s="23" t="str">
        <f aca="false">IF(A310="","",IF(B310="","缺日期",IF(E310="","缺科目",IF(F310="科目不存在","科目不存在",IF(ROUND(SUMIF($A$6:$A$505,A310,$G$6:$G$505)-SUMIF($A$6:$A$505,A310,$H$6:$H$505),2)=0,"✔","借貸不平")))))</f>
        <v/>
      </c>
      <c r="L310" s="33" t="str">
        <f aca="false">IF(A310="","",COUNTIF($A$6:A310,A310))</f>
        <v/>
      </c>
      <c r="M310" s="33" t="str">
        <f aca="false">IF(A310="","",A310&amp;"|"&amp;L310)</f>
        <v/>
      </c>
      <c r="N310" s="33" t="str">
        <f aca="false">IF(E310="","",COUNTIF($E$6:E310,E310))</f>
        <v/>
      </c>
      <c r="O310" s="33" t="str">
        <f aca="false">IF(E310="","",E310&amp;"|"&amp;N310)</f>
        <v/>
      </c>
      <c r="P310" s="33" t="str">
        <f aca="false">IF(L310=1,COUNTIF($L$6:L310,1),"")</f>
        <v/>
      </c>
    </row>
    <row r="311" customFormat="false" ht="15" hidden="false" customHeight="false" outlineLevel="0" collapsed="false">
      <c r="A311" s="20"/>
      <c r="B311" s="29"/>
      <c r="C311" s="21"/>
      <c r="D311" s="6"/>
      <c r="E311" s="30"/>
      <c r="F311" s="8" t="str">
        <f aca="false">IF(E311="","",IFERROR(INDEX(會計科目表!$B$5:$B$104,MATCH(E311,會計科目表!$A$5:$A$104,0)),"科目不存在"))</f>
        <v/>
      </c>
      <c r="G311" s="22"/>
      <c r="H311" s="22"/>
      <c r="I311" s="6"/>
      <c r="J311" s="32" t="str">
        <f aca="false">IF(I311="","",HYPERLINK(IF(LEFT(I311,4)="http",I311,設定!$B$7&amp;I311),"開啟"))</f>
        <v/>
      </c>
      <c r="K311" s="23" t="str">
        <f aca="false">IF(A311="","",IF(B311="","缺日期",IF(E311="","缺科目",IF(F311="科目不存在","科目不存在",IF(ROUND(SUMIF($A$6:$A$505,A311,$G$6:$G$505)-SUMIF($A$6:$A$505,A311,$H$6:$H$505),2)=0,"✔","借貸不平")))))</f>
        <v/>
      </c>
      <c r="L311" s="33" t="str">
        <f aca="false">IF(A311="","",COUNTIF($A$6:A311,A311))</f>
        <v/>
      </c>
      <c r="M311" s="33" t="str">
        <f aca="false">IF(A311="","",A311&amp;"|"&amp;L311)</f>
        <v/>
      </c>
      <c r="N311" s="33" t="str">
        <f aca="false">IF(E311="","",COUNTIF($E$6:E311,E311))</f>
        <v/>
      </c>
      <c r="O311" s="33" t="str">
        <f aca="false">IF(E311="","",E311&amp;"|"&amp;N311)</f>
        <v/>
      </c>
      <c r="P311" s="33" t="str">
        <f aca="false">IF(L311=1,COUNTIF($L$6:L311,1),"")</f>
        <v/>
      </c>
    </row>
    <row r="312" customFormat="false" ht="15" hidden="false" customHeight="false" outlineLevel="0" collapsed="false">
      <c r="A312" s="20"/>
      <c r="B312" s="29"/>
      <c r="C312" s="21"/>
      <c r="D312" s="6"/>
      <c r="E312" s="30"/>
      <c r="F312" s="8" t="str">
        <f aca="false">IF(E312="","",IFERROR(INDEX(會計科目表!$B$5:$B$104,MATCH(E312,會計科目表!$A$5:$A$104,0)),"科目不存在"))</f>
        <v/>
      </c>
      <c r="G312" s="22"/>
      <c r="H312" s="22"/>
      <c r="I312" s="6"/>
      <c r="J312" s="32" t="str">
        <f aca="false">IF(I312="","",HYPERLINK(IF(LEFT(I312,4)="http",I312,設定!$B$7&amp;I312),"開啟"))</f>
        <v/>
      </c>
      <c r="K312" s="23" t="str">
        <f aca="false">IF(A312="","",IF(B312="","缺日期",IF(E312="","缺科目",IF(F312="科目不存在","科目不存在",IF(ROUND(SUMIF($A$6:$A$505,A312,$G$6:$G$505)-SUMIF($A$6:$A$505,A312,$H$6:$H$505),2)=0,"✔","借貸不平")))))</f>
        <v/>
      </c>
      <c r="L312" s="33" t="str">
        <f aca="false">IF(A312="","",COUNTIF($A$6:A312,A312))</f>
        <v/>
      </c>
      <c r="M312" s="33" t="str">
        <f aca="false">IF(A312="","",A312&amp;"|"&amp;L312)</f>
        <v/>
      </c>
      <c r="N312" s="33" t="str">
        <f aca="false">IF(E312="","",COUNTIF($E$6:E312,E312))</f>
        <v/>
      </c>
      <c r="O312" s="33" t="str">
        <f aca="false">IF(E312="","",E312&amp;"|"&amp;N312)</f>
        <v/>
      </c>
      <c r="P312" s="33" t="str">
        <f aca="false">IF(L312=1,COUNTIF($L$6:L312,1),"")</f>
        <v/>
      </c>
    </row>
    <row r="313" customFormat="false" ht="15" hidden="false" customHeight="false" outlineLevel="0" collapsed="false">
      <c r="A313" s="20"/>
      <c r="B313" s="29"/>
      <c r="C313" s="21"/>
      <c r="D313" s="6"/>
      <c r="E313" s="30"/>
      <c r="F313" s="8" t="str">
        <f aca="false">IF(E313="","",IFERROR(INDEX(會計科目表!$B$5:$B$104,MATCH(E313,會計科目表!$A$5:$A$104,0)),"科目不存在"))</f>
        <v/>
      </c>
      <c r="G313" s="22"/>
      <c r="H313" s="22"/>
      <c r="I313" s="6"/>
      <c r="J313" s="32" t="str">
        <f aca="false">IF(I313="","",HYPERLINK(IF(LEFT(I313,4)="http",I313,設定!$B$7&amp;I313),"開啟"))</f>
        <v/>
      </c>
      <c r="K313" s="23" t="str">
        <f aca="false">IF(A313="","",IF(B313="","缺日期",IF(E313="","缺科目",IF(F313="科目不存在","科目不存在",IF(ROUND(SUMIF($A$6:$A$505,A313,$G$6:$G$505)-SUMIF($A$6:$A$505,A313,$H$6:$H$505),2)=0,"✔","借貸不平")))))</f>
        <v/>
      </c>
      <c r="L313" s="33" t="str">
        <f aca="false">IF(A313="","",COUNTIF($A$6:A313,A313))</f>
        <v/>
      </c>
      <c r="M313" s="33" t="str">
        <f aca="false">IF(A313="","",A313&amp;"|"&amp;L313)</f>
        <v/>
      </c>
      <c r="N313" s="33" t="str">
        <f aca="false">IF(E313="","",COUNTIF($E$6:E313,E313))</f>
        <v/>
      </c>
      <c r="O313" s="33" t="str">
        <f aca="false">IF(E313="","",E313&amp;"|"&amp;N313)</f>
        <v/>
      </c>
      <c r="P313" s="33" t="str">
        <f aca="false">IF(L313=1,COUNTIF($L$6:L313,1),"")</f>
        <v/>
      </c>
    </row>
    <row r="314" customFormat="false" ht="15" hidden="false" customHeight="false" outlineLevel="0" collapsed="false">
      <c r="A314" s="20"/>
      <c r="B314" s="29"/>
      <c r="C314" s="21"/>
      <c r="D314" s="6"/>
      <c r="E314" s="30"/>
      <c r="F314" s="8" t="str">
        <f aca="false">IF(E314="","",IFERROR(INDEX(會計科目表!$B$5:$B$104,MATCH(E314,會計科目表!$A$5:$A$104,0)),"科目不存在"))</f>
        <v/>
      </c>
      <c r="G314" s="22"/>
      <c r="H314" s="22"/>
      <c r="I314" s="6"/>
      <c r="J314" s="32" t="str">
        <f aca="false">IF(I314="","",HYPERLINK(IF(LEFT(I314,4)="http",I314,設定!$B$7&amp;I314),"開啟"))</f>
        <v/>
      </c>
      <c r="K314" s="23" t="str">
        <f aca="false">IF(A314="","",IF(B314="","缺日期",IF(E314="","缺科目",IF(F314="科目不存在","科目不存在",IF(ROUND(SUMIF($A$6:$A$505,A314,$G$6:$G$505)-SUMIF($A$6:$A$505,A314,$H$6:$H$505),2)=0,"✔","借貸不平")))))</f>
        <v/>
      </c>
      <c r="L314" s="33" t="str">
        <f aca="false">IF(A314="","",COUNTIF($A$6:A314,A314))</f>
        <v/>
      </c>
      <c r="M314" s="33" t="str">
        <f aca="false">IF(A314="","",A314&amp;"|"&amp;L314)</f>
        <v/>
      </c>
      <c r="N314" s="33" t="str">
        <f aca="false">IF(E314="","",COUNTIF($E$6:E314,E314))</f>
        <v/>
      </c>
      <c r="O314" s="33" t="str">
        <f aca="false">IF(E314="","",E314&amp;"|"&amp;N314)</f>
        <v/>
      </c>
      <c r="P314" s="33" t="str">
        <f aca="false">IF(L314=1,COUNTIF($L$6:L314,1),"")</f>
        <v/>
      </c>
    </row>
    <row r="315" customFormat="false" ht="15" hidden="false" customHeight="false" outlineLevel="0" collapsed="false">
      <c r="A315" s="20"/>
      <c r="B315" s="29"/>
      <c r="C315" s="21"/>
      <c r="D315" s="6"/>
      <c r="E315" s="30"/>
      <c r="F315" s="8" t="str">
        <f aca="false">IF(E315="","",IFERROR(INDEX(會計科目表!$B$5:$B$104,MATCH(E315,會計科目表!$A$5:$A$104,0)),"科目不存在"))</f>
        <v/>
      </c>
      <c r="G315" s="22"/>
      <c r="H315" s="22"/>
      <c r="I315" s="6"/>
      <c r="J315" s="32" t="str">
        <f aca="false">IF(I315="","",HYPERLINK(IF(LEFT(I315,4)="http",I315,設定!$B$7&amp;I315),"開啟"))</f>
        <v/>
      </c>
      <c r="K315" s="23" t="str">
        <f aca="false">IF(A315="","",IF(B315="","缺日期",IF(E315="","缺科目",IF(F315="科目不存在","科目不存在",IF(ROUND(SUMIF($A$6:$A$505,A315,$G$6:$G$505)-SUMIF($A$6:$A$505,A315,$H$6:$H$505),2)=0,"✔","借貸不平")))))</f>
        <v/>
      </c>
      <c r="L315" s="33" t="str">
        <f aca="false">IF(A315="","",COUNTIF($A$6:A315,A315))</f>
        <v/>
      </c>
      <c r="M315" s="33" t="str">
        <f aca="false">IF(A315="","",A315&amp;"|"&amp;L315)</f>
        <v/>
      </c>
      <c r="N315" s="33" t="str">
        <f aca="false">IF(E315="","",COUNTIF($E$6:E315,E315))</f>
        <v/>
      </c>
      <c r="O315" s="33" t="str">
        <f aca="false">IF(E315="","",E315&amp;"|"&amp;N315)</f>
        <v/>
      </c>
      <c r="P315" s="33" t="str">
        <f aca="false">IF(L315=1,COUNTIF($L$6:L315,1),"")</f>
        <v/>
      </c>
    </row>
    <row r="316" customFormat="false" ht="15" hidden="false" customHeight="false" outlineLevel="0" collapsed="false">
      <c r="A316" s="20"/>
      <c r="B316" s="29"/>
      <c r="C316" s="21"/>
      <c r="D316" s="6"/>
      <c r="E316" s="30"/>
      <c r="F316" s="8" t="str">
        <f aca="false">IF(E316="","",IFERROR(INDEX(會計科目表!$B$5:$B$104,MATCH(E316,會計科目表!$A$5:$A$104,0)),"科目不存在"))</f>
        <v/>
      </c>
      <c r="G316" s="22"/>
      <c r="H316" s="22"/>
      <c r="I316" s="6"/>
      <c r="J316" s="32" t="str">
        <f aca="false">IF(I316="","",HYPERLINK(IF(LEFT(I316,4)="http",I316,設定!$B$7&amp;I316),"開啟"))</f>
        <v/>
      </c>
      <c r="K316" s="23" t="str">
        <f aca="false">IF(A316="","",IF(B316="","缺日期",IF(E316="","缺科目",IF(F316="科目不存在","科目不存在",IF(ROUND(SUMIF($A$6:$A$505,A316,$G$6:$G$505)-SUMIF($A$6:$A$505,A316,$H$6:$H$505),2)=0,"✔","借貸不平")))))</f>
        <v/>
      </c>
      <c r="L316" s="33" t="str">
        <f aca="false">IF(A316="","",COUNTIF($A$6:A316,A316))</f>
        <v/>
      </c>
      <c r="M316" s="33" t="str">
        <f aca="false">IF(A316="","",A316&amp;"|"&amp;L316)</f>
        <v/>
      </c>
      <c r="N316" s="33" t="str">
        <f aca="false">IF(E316="","",COUNTIF($E$6:E316,E316))</f>
        <v/>
      </c>
      <c r="O316" s="33" t="str">
        <f aca="false">IF(E316="","",E316&amp;"|"&amp;N316)</f>
        <v/>
      </c>
      <c r="P316" s="33" t="str">
        <f aca="false">IF(L316=1,COUNTIF($L$6:L316,1),"")</f>
        <v/>
      </c>
    </row>
    <row r="317" customFormat="false" ht="15" hidden="false" customHeight="false" outlineLevel="0" collapsed="false">
      <c r="A317" s="20"/>
      <c r="B317" s="29"/>
      <c r="C317" s="21"/>
      <c r="D317" s="6"/>
      <c r="E317" s="30"/>
      <c r="F317" s="8" t="str">
        <f aca="false">IF(E317="","",IFERROR(INDEX(會計科目表!$B$5:$B$104,MATCH(E317,會計科目表!$A$5:$A$104,0)),"科目不存在"))</f>
        <v/>
      </c>
      <c r="G317" s="22"/>
      <c r="H317" s="22"/>
      <c r="I317" s="6"/>
      <c r="J317" s="32" t="str">
        <f aca="false">IF(I317="","",HYPERLINK(IF(LEFT(I317,4)="http",I317,設定!$B$7&amp;I317),"開啟"))</f>
        <v/>
      </c>
      <c r="K317" s="23" t="str">
        <f aca="false">IF(A317="","",IF(B317="","缺日期",IF(E317="","缺科目",IF(F317="科目不存在","科目不存在",IF(ROUND(SUMIF($A$6:$A$505,A317,$G$6:$G$505)-SUMIF($A$6:$A$505,A317,$H$6:$H$505),2)=0,"✔","借貸不平")))))</f>
        <v/>
      </c>
      <c r="L317" s="33" t="str">
        <f aca="false">IF(A317="","",COUNTIF($A$6:A317,A317))</f>
        <v/>
      </c>
      <c r="M317" s="33" t="str">
        <f aca="false">IF(A317="","",A317&amp;"|"&amp;L317)</f>
        <v/>
      </c>
      <c r="N317" s="33" t="str">
        <f aca="false">IF(E317="","",COUNTIF($E$6:E317,E317))</f>
        <v/>
      </c>
      <c r="O317" s="33" t="str">
        <f aca="false">IF(E317="","",E317&amp;"|"&amp;N317)</f>
        <v/>
      </c>
      <c r="P317" s="33" t="str">
        <f aca="false">IF(L317=1,COUNTIF($L$6:L317,1),"")</f>
        <v/>
      </c>
    </row>
    <row r="318" customFormat="false" ht="15" hidden="false" customHeight="false" outlineLevel="0" collapsed="false">
      <c r="A318" s="20"/>
      <c r="B318" s="29"/>
      <c r="C318" s="21"/>
      <c r="D318" s="6"/>
      <c r="E318" s="30"/>
      <c r="F318" s="8" t="str">
        <f aca="false">IF(E318="","",IFERROR(INDEX(會計科目表!$B$5:$B$104,MATCH(E318,會計科目表!$A$5:$A$104,0)),"科目不存在"))</f>
        <v/>
      </c>
      <c r="G318" s="22"/>
      <c r="H318" s="22"/>
      <c r="I318" s="6"/>
      <c r="J318" s="32" t="str">
        <f aca="false">IF(I318="","",HYPERLINK(IF(LEFT(I318,4)="http",I318,設定!$B$7&amp;I318),"開啟"))</f>
        <v/>
      </c>
      <c r="K318" s="23" t="str">
        <f aca="false">IF(A318="","",IF(B318="","缺日期",IF(E318="","缺科目",IF(F318="科目不存在","科目不存在",IF(ROUND(SUMIF($A$6:$A$505,A318,$G$6:$G$505)-SUMIF($A$6:$A$505,A318,$H$6:$H$505),2)=0,"✔","借貸不平")))))</f>
        <v/>
      </c>
      <c r="L318" s="33" t="str">
        <f aca="false">IF(A318="","",COUNTIF($A$6:A318,A318))</f>
        <v/>
      </c>
      <c r="M318" s="33" t="str">
        <f aca="false">IF(A318="","",A318&amp;"|"&amp;L318)</f>
        <v/>
      </c>
      <c r="N318" s="33" t="str">
        <f aca="false">IF(E318="","",COUNTIF($E$6:E318,E318))</f>
        <v/>
      </c>
      <c r="O318" s="33" t="str">
        <f aca="false">IF(E318="","",E318&amp;"|"&amp;N318)</f>
        <v/>
      </c>
      <c r="P318" s="33" t="str">
        <f aca="false">IF(L318=1,COUNTIF($L$6:L318,1),"")</f>
        <v/>
      </c>
    </row>
    <row r="319" customFormat="false" ht="15" hidden="false" customHeight="false" outlineLevel="0" collapsed="false">
      <c r="A319" s="20"/>
      <c r="B319" s="29"/>
      <c r="C319" s="21"/>
      <c r="D319" s="6"/>
      <c r="E319" s="30"/>
      <c r="F319" s="8" t="str">
        <f aca="false">IF(E319="","",IFERROR(INDEX(會計科目表!$B$5:$B$104,MATCH(E319,會計科目表!$A$5:$A$104,0)),"科目不存在"))</f>
        <v/>
      </c>
      <c r="G319" s="22"/>
      <c r="H319" s="22"/>
      <c r="I319" s="6"/>
      <c r="J319" s="32" t="str">
        <f aca="false">IF(I319="","",HYPERLINK(IF(LEFT(I319,4)="http",I319,設定!$B$7&amp;I319),"開啟"))</f>
        <v/>
      </c>
      <c r="K319" s="23" t="str">
        <f aca="false">IF(A319="","",IF(B319="","缺日期",IF(E319="","缺科目",IF(F319="科目不存在","科目不存在",IF(ROUND(SUMIF($A$6:$A$505,A319,$G$6:$G$505)-SUMIF($A$6:$A$505,A319,$H$6:$H$505),2)=0,"✔","借貸不平")))))</f>
        <v/>
      </c>
      <c r="L319" s="33" t="str">
        <f aca="false">IF(A319="","",COUNTIF($A$6:A319,A319))</f>
        <v/>
      </c>
      <c r="M319" s="33" t="str">
        <f aca="false">IF(A319="","",A319&amp;"|"&amp;L319)</f>
        <v/>
      </c>
      <c r="N319" s="33" t="str">
        <f aca="false">IF(E319="","",COUNTIF($E$6:E319,E319))</f>
        <v/>
      </c>
      <c r="O319" s="33" t="str">
        <f aca="false">IF(E319="","",E319&amp;"|"&amp;N319)</f>
        <v/>
      </c>
      <c r="P319" s="33" t="str">
        <f aca="false">IF(L319=1,COUNTIF($L$6:L319,1),"")</f>
        <v/>
      </c>
    </row>
    <row r="320" customFormat="false" ht="15" hidden="false" customHeight="false" outlineLevel="0" collapsed="false">
      <c r="A320" s="20"/>
      <c r="B320" s="29"/>
      <c r="C320" s="21"/>
      <c r="D320" s="6"/>
      <c r="E320" s="30"/>
      <c r="F320" s="8" t="str">
        <f aca="false">IF(E320="","",IFERROR(INDEX(會計科目表!$B$5:$B$104,MATCH(E320,會計科目表!$A$5:$A$104,0)),"科目不存在"))</f>
        <v/>
      </c>
      <c r="G320" s="22"/>
      <c r="H320" s="22"/>
      <c r="I320" s="6"/>
      <c r="J320" s="32" t="str">
        <f aca="false">IF(I320="","",HYPERLINK(IF(LEFT(I320,4)="http",I320,設定!$B$7&amp;I320),"開啟"))</f>
        <v/>
      </c>
      <c r="K320" s="23" t="str">
        <f aca="false">IF(A320="","",IF(B320="","缺日期",IF(E320="","缺科目",IF(F320="科目不存在","科目不存在",IF(ROUND(SUMIF($A$6:$A$505,A320,$G$6:$G$505)-SUMIF($A$6:$A$505,A320,$H$6:$H$505),2)=0,"✔","借貸不平")))))</f>
        <v/>
      </c>
      <c r="L320" s="33" t="str">
        <f aca="false">IF(A320="","",COUNTIF($A$6:A320,A320))</f>
        <v/>
      </c>
      <c r="M320" s="33" t="str">
        <f aca="false">IF(A320="","",A320&amp;"|"&amp;L320)</f>
        <v/>
      </c>
      <c r="N320" s="33" t="str">
        <f aca="false">IF(E320="","",COUNTIF($E$6:E320,E320))</f>
        <v/>
      </c>
      <c r="O320" s="33" t="str">
        <f aca="false">IF(E320="","",E320&amp;"|"&amp;N320)</f>
        <v/>
      </c>
      <c r="P320" s="33" t="str">
        <f aca="false">IF(L320=1,COUNTIF($L$6:L320,1),"")</f>
        <v/>
      </c>
    </row>
    <row r="321" customFormat="false" ht="15" hidden="false" customHeight="false" outlineLevel="0" collapsed="false">
      <c r="A321" s="20"/>
      <c r="B321" s="29"/>
      <c r="C321" s="21"/>
      <c r="D321" s="6"/>
      <c r="E321" s="30"/>
      <c r="F321" s="8" t="str">
        <f aca="false">IF(E321="","",IFERROR(INDEX(會計科目表!$B$5:$B$104,MATCH(E321,會計科目表!$A$5:$A$104,0)),"科目不存在"))</f>
        <v/>
      </c>
      <c r="G321" s="22"/>
      <c r="H321" s="22"/>
      <c r="I321" s="6"/>
      <c r="J321" s="32" t="str">
        <f aca="false">IF(I321="","",HYPERLINK(IF(LEFT(I321,4)="http",I321,設定!$B$7&amp;I321),"開啟"))</f>
        <v/>
      </c>
      <c r="K321" s="23" t="str">
        <f aca="false">IF(A321="","",IF(B321="","缺日期",IF(E321="","缺科目",IF(F321="科目不存在","科目不存在",IF(ROUND(SUMIF($A$6:$A$505,A321,$G$6:$G$505)-SUMIF($A$6:$A$505,A321,$H$6:$H$505),2)=0,"✔","借貸不平")))))</f>
        <v/>
      </c>
      <c r="L321" s="33" t="str">
        <f aca="false">IF(A321="","",COUNTIF($A$6:A321,A321))</f>
        <v/>
      </c>
      <c r="M321" s="33" t="str">
        <f aca="false">IF(A321="","",A321&amp;"|"&amp;L321)</f>
        <v/>
      </c>
      <c r="N321" s="33" t="str">
        <f aca="false">IF(E321="","",COUNTIF($E$6:E321,E321))</f>
        <v/>
      </c>
      <c r="O321" s="33" t="str">
        <f aca="false">IF(E321="","",E321&amp;"|"&amp;N321)</f>
        <v/>
      </c>
      <c r="P321" s="33" t="str">
        <f aca="false">IF(L321=1,COUNTIF($L$6:L321,1),"")</f>
        <v/>
      </c>
    </row>
    <row r="322" customFormat="false" ht="15" hidden="false" customHeight="false" outlineLevel="0" collapsed="false">
      <c r="A322" s="20"/>
      <c r="B322" s="29"/>
      <c r="C322" s="21"/>
      <c r="D322" s="6"/>
      <c r="E322" s="30"/>
      <c r="F322" s="8" t="str">
        <f aca="false">IF(E322="","",IFERROR(INDEX(會計科目表!$B$5:$B$104,MATCH(E322,會計科目表!$A$5:$A$104,0)),"科目不存在"))</f>
        <v/>
      </c>
      <c r="G322" s="22"/>
      <c r="H322" s="22"/>
      <c r="I322" s="6"/>
      <c r="J322" s="32" t="str">
        <f aca="false">IF(I322="","",HYPERLINK(IF(LEFT(I322,4)="http",I322,設定!$B$7&amp;I322),"開啟"))</f>
        <v/>
      </c>
      <c r="K322" s="23" t="str">
        <f aca="false">IF(A322="","",IF(B322="","缺日期",IF(E322="","缺科目",IF(F322="科目不存在","科目不存在",IF(ROUND(SUMIF($A$6:$A$505,A322,$G$6:$G$505)-SUMIF($A$6:$A$505,A322,$H$6:$H$505),2)=0,"✔","借貸不平")))))</f>
        <v/>
      </c>
      <c r="L322" s="33" t="str">
        <f aca="false">IF(A322="","",COUNTIF($A$6:A322,A322))</f>
        <v/>
      </c>
      <c r="M322" s="33" t="str">
        <f aca="false">IF(A322="","",A322&amp;"|"&amp;L322)</f>
        <v/>
      </c>
      <c r="N322" s="33" t="str">
        <f aca="false">IF(E322="","",COUNTIF($E$6:E322,E322))</f>
        <v/>
      </c>
      <c r="O322" s="33" t="str">
        <f aca="false">IF(E322="","",E322&amp;"|"&amp;N322)</f>
        <v/>
      </c>
      <c r="P322" s="33" t="str">
        <f aca="false">IF(L322=1,COUNTIF($L$6:L322,1),"")</f>
        <v/>
      </c>
    </row>
    <row r="323" customFormat="false" ht="15" hidden="false" customHeight="false" outlineLevel="0" collapsed="false">
      <c r="A323" s="20"/>
      <c r="B323" s="29"/>
      <c r="C323" s="21"/>
      <c r="D323" s="6"/>
      <c r="E323" s="30"/>
      <c r="F323" s="8" t="str">
        <f aca="false">IF(E323="","",IFERROR(INDEX(會計科目表!$B$5:$B$104,MATCH(E323,會計科目表!$A$5:$A$104,0)),"科目不存在"))</f>
        <v/>
      </c>
      <c r="G323" s="22"/>
      <c r="H323" s="22"/>
      <c r="I323" s="6"/>
      <c r="J323" s="32" t="str">
        <f aca="false">IF(I323="","",HYPERLINK(IF(LEFT(I323,4)="http",I323,設定!$B$7&amp;I323),"開啟"))</f>
        <v/>
      </c>
      <c r="K323" s="23" t="str">
        <f aca="false">IF(A323="","",IF(B323="","缺日期",IF(E323="","缺科目",IF(F323="科目不存在","科目不存在",IF(ROUND(SUMIF($A$6:$A$505,A323,$G$6:$G$505)-SUMIF($A$6:$A$505,A323,$H$6:$H$505),2)=0,"✔","借貸不平")))))</f>
        <v/>
      </c>
      <c r="L323" s="33" t="str">
        <f aca="false">IF(A323="","",COUNTIF($A$6:A323,A323))</f>
        <v/>
      </c>
      <c r="M323" s="33" t="str">
        <f aca="false">IF(A323="","",A323&amp;"|"&amp;L323)</f>
        <v/>
      </c>
      <c r="N323" s="33" t="str">
        <f aca="false">IF(E323="","",COUNTIF($E$6:E323,E323))</f>
        <v/>
      </c>
      <c r="O323" s="33" t="str">
        <f aca="false">IF(E323="","",E323&amp;"|"&amp;N323)</f>
        <v/>
      </c>
      <c r="P323" s="33" t="str">
        <f aca="false">IF(L323=1,COUNTIF($L$6:L323,1),"")</f>
        <v/>
      </c>
    </row>
    <row r="324" customFormat="false" ht="15" hidden="false" customHeight="false" outlineLevel="0" collapsed="false">
      <c r="A324" s="20"/>
      <c r="B324" s="29"/>
      <c r="C324" s="21"/>
      <c r="D324" s="6"/>
      <c r="E324" s="30"/>
      <c r="F324" s="8" t="str">
        <f aca="false">IF(E324="","",IFERROR(INDEX(會計科目表!$B$5:$B$104,MATCH(E324,會計科目表!$A$5:$A$104,0)),"科目不存在"))</f>
        <v/>
      </c>
      <c r="G324" s="22"/>
      <c r="H324" s="22"/>
      <c r="I324" s="6"/>
      <c r="J324" s="32" t="str">
        <f aca="false">IF(I324="","",HYPERLINK(IF(LEFT(I324,4)="http",I324,設定!$B$7&amp;I324),"開啟"))</f>
        <v/>
      </c>
      <c r="K324" s="23" t="str">
        <f aca="false">IF(A324="","",IF(B324="","缺日期",IF(E324="","缺科目",IF(F324="科目不存在","科目不存在",IF(ROUND(SUMIF($A$6:$A$505,A324,$G$6:$G$505)-SUMIF($A$6:$A$505,A324,$H$6:$H$505),2)=0,"✔","借貸不平")))))</f>
        <v/>
      </c>
      <c r="L324" s="33" t="str">
        <f aca="false">IF(A324="","",COUNTIF($A$6:A324,A324))</f>
        <v/>
      </c>
      <c r="M324" s="33" t="str">
        <f aca="false">IF(A324="","",A324&amp;"|"&amp;L324)</f>
        <v/>
      </c>
      <c r="N324" s="33" t="str">
        <f aca="false">IF(E324="","",COUNTIF($E$6:E324,E324))</f>
        <v/>
      </c>
      <c r="O324" s="33" t="str">
        <f aca="false">IF(E324="","",E324&amp;"|"&amp;N324)</f>
        <v/>
      </c>
      <c r="P324" s="33" t="str">
        <f aca="false">IF(L324=1,COUNTIF($L$6:L324,1),"")</f>
        <v/>
      </c>
    </row>
    <row r="325" customFormat="false" ht="15" hidden="false" customHeight="false" outlineLevel="0" collapsed="false">
      <c r="A325" s="20"/>
      <c r="B325" s="29"/>
      <c r="C325" s="21"/>
      <c r="D325" s="6"/>
      <c r="E325" s="30"/>
      <c r="F325" s="8" t="str">
        <f aca="false">IF(E325="","",IFERROR(INDEX(會計科目表!$B$5:$B$104,MATCH(E325,會計科目表!$A$5:$A$104,0)),"科目不存在"))</f>
        <v/>
      </c>
      <c r="G325" s="22"/>
      <c r="H325" s="22"/>
      <c r="I325" s="6"/>
      <c r="J325" s="32" t="str">
        <f aca="false">IF(I325="","",HYPERLINK(IF(LEFT(I325,4)="http",I325,設定!$B$7&amp;I325),"開啟"))</f>
        <v/>
      </c>
      <c r="K325" s="23" t="str">
        <f aca="false">IF(A325="","",IF(B325="","缺日期",IF(E325="","缺科目",IF(F325="科目不存在","科目不存在",IF(ROUND(SUMIF($A$6:$A$505,A325,$G$6:$G$505)-SUMIF($A$6:$A$505,A325,$H$6:$H$505),2)=0,"✔","借貸不平")))))</f>
        <v/>
      </c>
      <c r="L325" s="33" t="str">
        <f aca="false">IF(A325="","",COUNTIF($A$6:A325,A325))</f>
        <v/>
      </c>
      <c r="M325" s="33" t="str">
        <f aca="false">IF(A325="","",A325&amp;"|"&amp;L325)</f>
        <v/>
      </c>
      <c r="N325" s="33" t="str">
        <f aca="false">IF(E325="","",COUNTIF($E$6:E325,E325))</f>
        <v/>
      </c>
      <c r="O325" s="33" t="str">
        <f aca="false">IF(E325="","",E325&amp;"|"&amp;N325)</f>
        <v/>
      </c>
      <c r="P325" s="33" t="str">
        <f aca="false">IF(L325=1,COUNTIF($L$6:L325,1),"")</f>
        <v/>
      </c>
    </row>
    <row r="326" customFormat="false" ht="15" hidden="false" customHeight="false" outlineLevel="0" collapsed="false">
      <c r="A326" s="20"/>
      <c r="B326" s="29"/>
      <c r="C326" s="21"/>
      <c r="D326" s="6"/>
      <c r="E326" s="30"/>
      <c r="F326" s="8" t="str">
        <f aca="false">IF(E326="","",IFERROR(INDEX(會計科目表!$B$5:$B$104,MATCH(E326,會計科目表!$A$5:$A$104,0)),"科目不存在"))</f>
        <v/>
      </c>
      <c r="G326" s="22"/>
      <c r="H326" s="22"/>
      <c r="I326" s="6"/>
      <c r="J326" s="32" t="str">
        <f aca="false">IF(I326="","",HYPERLINK(IF(LEFT(I326,4)="http",I326,設定!$B$7&amp;I326),"開啟"))</f>
        <v/>
      </c>
      <c r="K326" s="23" t="str">
        <f aca="false">IF(A326="","",IF(B326="","缺日期",IF(E326="","缺科目",IF(F326="科目不存在","科目不存在",IF(ROUND(SUMIF($A$6:$A$505,A326,$G$6:$G$505)-SUMIF($A$6:$A$505,A326,$H$6:$H$505),2)=0,"✔","借貸不平")))))</f>
        <v/>
      </c>
      <c r="L326" s="33" t="str">
        <f aca="false">IF(A326="","",COUNTIF($A$6:A326,A326))</f>
        <v/>
      </c>
      <c r="M326" s="33" t="str">
        <f aca="false">IF(A326="","",A326&amp;"|"&amp;L326)</f>
        <v/>
      </c>
      <c r="N326" s="33" t="str">
        <f aca="false">IF(E326="","",COUNTIF($E$6:E326,E326))</f>
        <v/>
      </c>
      <c r="O326" s="33" t="str">
        <f aca="false">IF(E326="","",E326&amp;"|"&amp;N326)</f>
        <v/>
      </c>
      <c r="P326" s="33" t="str">
        <f aca="false">IF(L326=1,COUNTIF($L$6:L326,1),"")</f>
        <v/>
      </c>
    </row>
    <row r="327" customFormat="false" ht="15" hidden="false" customHeight="false" outlineLevel="0" collapsed="false">
      <c r="A327" s="20"/>
      <c r="B327" s="29"/>
      <c r="C327" s="21"/>
      <c r="D327" s="6"/>
      <c r="E327" s="30"/>
      <c r="F327" s="8" t="str">
        <f aca="false">IF(E327="","",IFERROR(INDEX(會計科目表!$B$5:$B$104,MATCH(E327,會計科目表!$A$5:$A$104,0)),"科目不存在"))</f>
        <v/>
      </c>
      <c r="G327" s="22"/>
      <c r="H327" s="22"/>
      <c r="I327" s="6"/>
      <c r="J327" s="32" t="str">
        <f aca="false">IF(I327="","",HYPERLINK(IF(LEFT(I327,4)="http",I327,設定!$B$7&amp;I327),"開啟"))</f>
        <v/>
      </c>
      <c r="K327" s="23" t="str">
        <f aca="false">IF(A327="","",IF(B327="","缺日期",IF(E327="","缺科目",IF(F327="科目不存在","科目不存在",IF(ROUND(SUMIF($A$6:$A$505,A327,$G$6:$G$505)-SUMIF($A$6:$A$505,A327,$H$6:$H$505),2)=0,"✔","借貸不平")))))</f>
        <v/>
      </c>
      <c r="L327" s="33" t="str">
        <f aca="false">IF(A327="","",COUNTIF($A$6:A327,A327))</f>
        <v/>
      </c>
      <c r="M327" s="33" t="str">
        <f aca="false">IF(A327="","",A327&amp;"|"&amp;L327)</f>
        <v/>
      </c>
      <c r="N327" s="33" t="str">
        <f aca="false">IF(E327="","",COUNTIF($E$6:E327,E327))</f>
        <v/>
      </c>
      <c r="O327" s="33" t="str">
        <f aca="false">IF(E327="","",E327&amp;"|"&amp;N327)</f>
        <v/>
      </c>
      <c r="P327" s="33" t="str">
        <f aca="false">IF(L327=1,COUNTIF($L$6:L327,1),"")</f>
        <v/>
      </c>
    </row>
    <row r="328" customFormat="false" ht="15" hidden="false" customHeight="false" outlineLevel="0" collapsed="false">
      <c r="A328" s="20"/>
      <c r="B328" s="29"/>
      <c r="C328" s="21"/>
      <c r="D328" s="6"/>
      <c r="E328" s="30"/>
      <c r="F328" s="8" t="str">
        <f aca="false">IF(E328="","",IFERROR(INDEX(會計科目表!$B$5:$B$104,MATCH(E328,會計科目表!$A$5:$A$104,0)),"科目不存在"))</f>
        <v/>
      </c>
      <c r="G328" s="22"/>
      <c r="H328" s="22"/>
      <c r="I328" s="6"/>
      <c r="J328" s="32" t="str">
        <f aca="false">IF(I328="","",HYPERLINK(IF(LEFT(I328,4)="http",I328,設定!$B$7&amp;I328),"開啟"))</f>
        <v/>
      </c>
      <c r="K328" s="23" t="str">
        <f aca="false">IF(A328="","",IF(B328="","缺日期",IF(E328="","缺科目",IF(F328="科目不存在","科目不存在",IF(ROUND(SUMIF($A$6:$A$505,A328,$G$6:$G$505)-SUMIF($A$6:$A$505,A328,$H$6:$H$505),2)=0,"✔","借貸不平")))))</f>
        <v/>
      </c>
      <c r="L328" s="33" t="str">
        <f aca="false">IF(A328="","",COUNTIF($A$6:A328,A328))</f>
        <v/>
      </c>
      <c r="M328" s="33" t="str">
        <f aca="false">IF(A328="","",A328&amp;"|"&amp;L328)</f>
        <v/>
      </c>
      <c r="N328" s="33" t="str">
        <f aca="false">IF(E328="","",COUNTIF($E$6:E328,E328))</f>
        <v/>
      </c>
      <c r="O328" s="33" t="str">
        <f aca="false">IF(E328="","",E328&amp;"|"&amp;N328)</f>
        <v/>
      </c>
      <c r="P328" s="33" t="str">
        <f aca="false">IF(L328=1,COUNTIF($L$6:L328,1),"")</f>
        <v/>
      </c>
    </row>
    <row r="329" customFormat="false" ht="15" hidden="false" customHeight="false" outlineLevel="0" collapsed="false">
      <c r="A329" s="20"/>
      <c r="B329" s="29"/>
      <c r="C329" s="21"/>
      <c r="D329" s="6"/>
      <c r="E329" s="30"/>
      <c r="F329" s="8" t="str">
        <f aca="false">IF(E329="","",IFERROR(INDEX(會計科目表!$B$5:$B$104,MATCH(E329,會計科目表!$A$5:$A$104,0)),"科目不存在"))</f>
        <v/>
      </c>
      <c r="G329" s="22"/>
      <c r="H329" s="22"/>
      <c r="I329" s="6"/>
      <c r="J329" s="32" t="str">
        <f aca="false">IF(I329="","",HYPERLINK(IF(LEFT(I329,4)="http",I329,設定!$B$7&amp;I329),"開啟"))</f>
        <v/>
      </c>
      <c r="K329" s="23" t="str">
        <f aca="false">IF(A329="","",IF(B329="","缺日期",IF(E329="","缺科目",IF(F329="科目不存在","科目不存在",IF(ROUND(SUMIF($A$6:$A$505,A329,$G$6:$G$505)-SUMIF($A$6:$A$505,A329,$H$6:$H$505),2)=0,"✔","借貸不平")))))</f>
        <v/>
      </c>
      <c r="L329" s="33" t="str">
        <f aca="false">IF(A329="","",COUNTIF($A$6:A329,A329))</f>
        <v/>
      </c>
      <c r="M329" s="33" t="str">
        <f aca="false">IF(A329="","",A329&amp;"|"&amp;L329)</f>
        <v/>
      </c>
      <c r="N329" s="33" t="str">
        <f aca="false">IF(E329="","",COUNTIF($E$6:E329,E329))</f>
        <v/>
      </c>
      <c r="O329" s="33" t="str">
        <f aca="false">IF(E329="","",E329&amp;"|"&amp;N329)</f>
        <v/>
      </c>
      <c r="P329" s="33" t="str">
        <f aca="false">IF(L329=1,COUNTIF($L$6:L329,1),"")</f>
        <v/>
      </c>
    </row>
    <row r="330" customFormat="false" ht="15" hidden="false" customHeight="false" outlineLevel="0" collapsed="false">
      <c r="A330" s="20"/>
      <c r="B330" s="29"/>
      <c r="C330" s="21"/>
      <c r="D330" s="6"/>
      <c r="E330" s="30"/>
      <c r="F330" s="8" t="str">
        <f aca="false">IF(E330="","",IFERROR(INDEX(會計科目表!$B$5:$B$104,MATCH(E330,會計科目表!$A$5:$A$104,0)),"科目不存在"))</f>
        <v/>
      </c>
      <c r="G330" s="22"/>
      <c r="H330" s="22"/>
      <c r="I330" s="6"/>
      <c r="J330" s="32" t="str">
        <f aca="false">IF(I330="","",HYPERLINK(IF(LEFT(I330,4)="http",I330,設定!$B$7&amp;I330),"開啟"))</f>
        <v/>
      </c>
      <c r="K330" s="23" t="str">
        <f aca="false">IF(A330="","",IF(B330="","缺日期",IF(E330="","缺科目",IF(F330="科目不存在","科目不存在",IF(ROUND(SUMIF($A$6:$A$505,A330,$G$6:$G$505)-SUMIF($A$6:$A$505,A330,$H$6:$H$505),2)=0,"✔","借貸不平")))))</f>
        <v/>
      </c>
      <c r="L330" s="33" t="str">
        <f aca="false">IF(A330="","",COUNTIF($A$6:A330,A330))</f>
        <v/>
      </c>
      <c r="M330" s="33" t="str">
        <f aca="false">IF(A330="","",A330&amp;"|"&amp;L330)</f>
        <v/>
      </c>
      <c r="N330" s="33" t="str">
        <f aca="false">IF(E330="","",COUNTIF($E$6:E330,E330))</f>
        <v/>
      </c>
      <c r="O330" s="33" t="str">
        <f aca="false">IF(E330="","",E330&amp;"|"&amp;N330)</f>
        <v/>
      </c>
      <c r="P330" s="33" t="str">
        <f aca="false">IF(L330=1,COUNTIF($L$6:L330,1),"")</f>
        <v/>
      </c>
    </row>
    <row r="331" customFormat="false" ht="15" hidden="false" customHeight="false" outlineLevel="0" collapsed="false">
      <c r="A331" s="20"/>
      <c r="B331" s="29"/>
      <c r="C331" s="21"/>
      <c r="D331" s="6"/>
      <c r="E331" s="30"/>
      <c r="F331" s="8" t="str">
        <f aca="false">IF(E331="","",IFERROR(INDEX(會計科目表!$B$5:$B$104,MATCH(E331,會計科目表!$A$5:$A$104,0)),"科目不存在"))</f>
        <v/>
      </c>
      <c r="G331" s="22"/>
      <c r="H331" s="22"/>
      <c r="I331" s="6"/>
      <c r="J331" s="32" t="str">
        <f aca="false">IF(I331="","",HYPERLINK(IF(LEFT(I331,4)="http",I331,設定!$B$7&amp;I331),"開啟"))</f>
        <v/>
      </c>
      <c r="K331" s="23" t="str">
        <f aca="false">IF(A331="","",IF(B331="","缺日期",IF(E331="","缺科目",IF(F331="科目不存在","科目不存在",IF(ROUND(SUMIF($A$6:$A$505,A331,$G$6:$G$505)-SUMIF($A$6:$A$505,A331,$H$6:$H$505),2)=0,"✔","借貸不平")))))</f>
        <v/>
      </c>
      <c r="L331" s="33" t="str">
        <f aca="false">IF(A331="","",COUNTIF($A$6:A331,A331))</f>
        <v/>
      </c>
      <c r="M331" s="33" t="str">
        <f aca="false">IF(A331="","",A331&amp;"|"&amp;L331)</f>
        <v/>
      </c>
      <c r="N331" s="33" t="str">
        <f aca="false">IF(E331="","",COUNTIF($E$6:E331,E331))</f>
        <v/>
      </c>
      <c r="O331" s="33" t="str">
        <f aca="false">IF(E331="","",E331&amp;"|"&amp;N331)</f>
        <v/>
      </c>
      <c r="P331" s="33" t="str">
        <f aca="false">IF(L331=1,COUNTIF($L$6:L331,1),"")</f>
        <v/>
      </c>
    </row>
    <row r="332" customFormat="false" ht="15" hidden="false" customHeight="false" outlineLevel="0" collapsed="false">
      <c r="A332" s="20"/>
      <c r="B332" s="29"/>
      <c r="C332" s="21"/>
      <c r="D332" s="6"/>
      <c r="E332" s="30"/>
      <c r="F332" s="8" t="str">
        <f aca="false">IF(E332="","",IFERROR(INDEX(會計科目表!$B$5:$B$104,MATCH(E332,會計科目表!$A$5:$A$104,0)),"科目不存在"))</f>
        <v/>
      </c>
      <c r="G332" s="22"/>
      <c r="H332" s="22"/>
      <c r="I332" s="6"/>
      <c r="J332" s="32" t="str">
        <f aca="false">IF(I332="","",HYPERLINK(IF(LEFT(I332,4)="http",I332,設定!$B$7&amp;I332),"開啟"))</f>
        <v/>
      </c>
      <c r="K332" s="23" t="str">
        <f aca="false">IF(A332="","",IF(B332="","缺日期",IF(E332="","缺科目",IF(F332="科目不存在","科目不存在",IF(ROUND(SUMIF($A$6:$A$505,A332,$G$6:$G$505)-SUMIF($A$6:$A$505,A332,$H$6:$H$505),2)=0,"✔","借貸不平")))))</f>
        <v/>
      </c>
      <c r="L332" s="33" t="str">
        <f aca="false">IF(A332="","",COUNTIF($A$6:A332,A332))</f>
        <v/>
      </c>
      <c r="M332" s="33" t="str">
        <f aca="false">IF(A332="","",A332&amp;"|"&amp;L332)</f>
        <v/>
      </c>
      <c r="N332" s="33" t="str">
        <f aca="false">IF(E332="","",COUNTIF($E$6:E332,E332))</f>
        <v/>
      </c>
      <c r="O332" s="33" t="str">
        <f aca="false">IF(E332="","",E332&amp;"|"&amp;N332)</f>
        <v/>
      </c>
      <c r="P332" s="33" t="str">
        <f aca="false">IF(L332=1,COUNTIF($L$6:L332,1),"")</f>
        <v/>
      </c>
    </row>
    <row r="333" customFormat="false" ht="15" hidden="false" customHeight="false" outlineLevel="0" collapsed="false">
      <c r="A333" s="20"/>
      <c r="B333" s="29"/>
      <c r="C333" s="21"/>
      <c r="D333" s="6"/>
      <c r="E333" s="30"/>
      <c r="F333" s="8" t="str">
        <f aca="false">IF(E333="","",IFERROR(INDEX(會計科目表!$B$5:$B$104,MATCH(E333,會計科目表!$A$5:$A$104,0)),"科目不存在"))</f>
        <v/>
      </c>
      <c r="G333" s="22"/>
      <c r="H333" s="22"/>
      <c r="I333" s="6"/>
      <c r="J333" s="32" t="str">
        <f aca="false">IF(I333="","",HYPERLINK(IF(LEFT(I333,4)="http",I333,設定!$B$7&amp;I333),"開啟"))</f>
        <v/>
      </c>
      <c r="K333" s="23" t="str">
        <f aca="false">IF(A333="","",IF(B333="","缺日期",IF(E333="","缺科目",IF(F333="科目不存在","科目不存在",IF(ROUND(SUMIF($A$6:$A$505,A333,$G$6:$G$505)-SUMIF($A$6:$A$505,A333,$H$6:$H$505),2)=0,"✔","借貸不平")))))</f>
        <v/>
      </c>
      <c r="L333" s="33" t="str">
        <f aca="false">IF(A333="","",COUNTIF($A$6:A333,A333))</f>
        <v/>
      </c>
      <c r="M333" s="33" t="str">
        <f aca="false">IF(A333="","",A333&amp;"|"&amp;L333)</f>
        <v/>
      </c>
      <c r="N333" s="33" t="str">
        <f aca="false">IF(E333="","",COUNTIF($E$6:E333,E333))</f>
        <v/>
      </c>
      <c r="O333" s="33" t="str">
        <f aca="false">IF(E333="","",E333&amp;"|"&amp;N333)</f>
        <v/>
      </c>
      <c r="P333" s="33" t="str">
        <f aca="false">IF(L333=1,COUNTIF($L$6:L333,1),"")</f>
        <v/>
      </c>
    </row>
    <row r="334" customFormat="false" ht="15" hidden="false" customHeight="false" outlineLevel="0" collapsed="false">
      <c r="A334" s="20"/>
      <c r="B334" s="29"/>
      <c r="C334" s="21"/>
      <c r="D334" s="6"/>
      <c r="E334" s="30"/>
      <c r="F334" s="8" t="str">
        <f aca="false">IF(E334="","",IFERROR(INDEX(會計科目表!$B$5:$B$104,MATCH(E334,會計科目表!$A$5:$A$104,0)),"科目不存在"))</f>
        <v/>
      </c>
      <c r="G334" s="22"/>
      <c r="H334" s="22"/>
      <c r="I334" s="6"/>
      <c r="J334" s="32" t="str">
        <f aca="false">IF(I334="","",HYPERLINK(IF(LEFT(I334,4)="http",I334,設定!$B$7&amp;I334),"開啟"))</f>
        <v/>
      </c>
      <c r="K334" s="23" t="str">
        <f aca="false">IF(A334="","",IF(B334="","缺日期",IF(E334="","缺科目",IF(F334="科目不存在","科目不存在",IF(ROUND(SUMIF($A$6:$A$505,A334,$G$6:$G$505)-SUMIF($A$6:$A$505,A334,$H$6:$H$505),2)=0,"✔","借貸不平")))))</f>
        <v/>
      </c>
      <c r="L334" s="33" t="str">
        <f aca="false">IF(A334="","",COUNTIF($A$6:A334,A334))</f>
        <v/>
      </c>
      <c r="M334" s="33" t="str">
        <f aca="false">IF(A334="","",A334&amp;"|"&amp;L334)</f>
        <v/>
      </c>
      <c r="N334" s="33" t="str">
        <f aca="false">IF(E334="","",COUNTIF($E$6:E334,E334))</f>
        <v/>
      </c>
      <c r="O334" s="33" t="str">
        <f aca="false">IF(E334="","",E334&amp;"|"&amp;N334)</f>
        <v/>
      </c>
      <c r="P334" s="33" t="str">
        <f aca="false">IF(L334=1,COUNTIF($L$6:L334,1),"")</f>
        <v/>
      </c>
    </row>
    <row r="335" customFormat="false" ht="15" hidden="false" customHeight="false" outlineLevel="0" collapsed="false">
      <c r="A335" s="20"/>
      <c r="B335" s="29"/>
      <c r="C335" s="21"/>
      <c r="D335" s="6"/>
      <c r="E335" s="30"/>
      <c r="F335" s="8" t="str">
        <f aca="false">IF(E335="","",IFERROR(INDEX(會計科目表!$B$5:$B$104,MATCH(E335,會計科目表!$A$5:$A$104,0)),"科目不存在"))</f>
        <v/>
      </c>
      <c r="G335" s="22"/>
      <c r="H335" s="22"/>
      <c r="I335" s="6"/>
      <c r="J335" s="32" t="str">
        <f aca="false">IF(I335="","",HYPERLINK(IF(LEFT(I335,4)="http",I335,設定!$B$7&amp;I335),"開啟"))</f>
        <v/>
      </c>
      <c r="K335" s="23" t="str">
        <f aca="false">IF(A335="","",IF(B335="","缺日期",IF(E335="","缺科目",IF(F335="科目不存在","科目不存在",IF(ROUND(SUMIF($A$6:$A$505,A335,$G$6:$G$505)-SUMIF($A$6:$A$505,A335,$H$6:$H$505),2)=0,"✔","借貸不平")))))</f>
        <v/>
      </c>
      <c r="L335" s="33" t="str">
        <f aca="false">IF(A335="","",COUNTIF($A$6:A335,A335))</f>
        <v/>
      </c>
      <c r="M335" s="33" t="str">
        <f aca="false">IF(A335="","",A335&amp;"|"&amp;L335)</f>
        <v/>
      </c>
      <c r="N335" s="33" t="str">
        <f aca="false">IF(E335="","",COUNTIF($E$6:E335,E335))</f>
        <v/>
      </c>
      <c r="O335" s="33" t="str">
        <f aca="false">IF(E335="","",E335&amp;"|"&amp;N335)</f>
        <v/>
      </c>
      <c r="P335" s="33" t="str">
        <f aca="false">IF(L335=1,COUNTIF($L$6:L335,1),"")</f>
        <v/>
      </c>
    </row>
    <row r="336" customFormat="false" ht="15" hidden="false" customHeight="false" outlineLevel="0" collapsed="false">
      <c r="A336" s="20"/>
      <c r="B336" s="29"/>
      <c r="C336" s="21"/>
      <c r="D336" s="6"/>
      <c r="E336" s="30"/>
      <c r="F336" s="8" t="str">
        <f aca="false">IF(E336="","",IFERROR(INDEX(會計科目表!$B$5:$B$104,MATCH(E336,會計科目表!$A$5:$A$104,0)),"科目不存在"))</f>
        <v/>
      </c>
      <c r="G336" s="22"/>
      <c r="H336" s="22"/>
      <c r="I336" s="6"/>
      <c r="J336" s="32" t="str">
        <f aca="false">IF(I336="","",HYPERLINK(IF(LEFT(I336,4)="http",I336,設定!$B$7&amp;I336),"開啟"))</f>
        <v/>
      </c>
      <c r="K336" s="23" t="str">
        <f aca="false">IF(A336="","",IF(B336="","缺日期",IF(E336="","缺科目",IF(F336="科目不存在","科目不存在",IF(ROUND(SUMIF($A$6:$A$505,A336,$G$6:$G$505)-SUMIF($A$6:$A$505,A336,$H$6:$H$505),2)=0,"✔","借貸不平")))))</f>
        <v/>
      </c>
      <c r="L336" s="33" t="str">
        <f aca="false">IF(A336="","",COUNTIF($A$6:A336,A336))</f>
        <v/>
      </c>
      <c r="M336" s="33" t="str">
        <f aca="false">IF(A336="","",A336&amp;"|"&amp;L336)</f>
        <v/>
      </c>
      <c r="N336" s="33" t="str">
        <f aca="false">IF(E336="","",COUNTIF($E$6:E336,E336))</f>
        <v/>
      </c>
      <c r="O336" s="33" t="str">
        <f aca="false">IF(E336="","",E336&amp;"|"&amp;N336)</f>
        <v/>
      </c>
      <c r="P336" s="33" t="str">
        <f aca="false">IF(L336=1,COUNTIF($L$6:L336,1),"")</f>
        <v/>
      </c>
    </row>
    <row r="337" customFormat="false" ht="15" hidden="false" customHeight="false" outlineLevel="0" collapsed="false">
      <c r="A337" s="20"/>
      <c r="B337" s="29"/>
      <c r="C337" s="21"/>
      <c r="D337" s="6"/>
      <c r="E337" s="30"/>
      <c r="F337" s="8" t="str">
        <f aca="false">IF(E337="","",IFERROR(INDEX(會計科目表!$B$5:$B$104,MATCH(E337,會計科目表!$A$5:$A$104,0)),"科目不存在"))</f>
        <v/>
      </c>
      <c r="G337" s="22"/>
      <c r="H337" s="22"/>
      <c r="I337" s="6"/>
      <c r="J337" s="32" t="str">
        <f aca="false">IF(I337="","",HYPERLINK(IF(LEFT(I337,4)="http",I337,設定!$B$7&amp;I337),"開啟"))</f>
        <v/>
      </c>
      <c r="K337" s="23" t="str">
        <f aca="false">IF(A337="","",IF(B337="","缺日期",IF(E337="","缺科目",IF(F337="科目不存在","科目不存在",IF(ROUND(SUMIF($A$6:$A$505,A337,$G$6:$G$505)-SUMIF($A$6:$A$505,A337,$H$6:$H$505),2)=0,"✔","借貸不平")))))</f>
        <v/>
      </c>
      <c r="L337" s="33" t="str">
        <f aca="false">IF(A337="","",COUNTIF($A$6:A337,A337))</f>
        <v/>
      </c>
      <c r="M337" s="33" t="str">
        <f aca="false">IF(A337="","",A337&amp;"|"&amp;L337)</f>
        <v/>
      </c>
      <c r="N337" s="33" t="str">
        <f aca="false">IF(E337="","",COUNTIF($E$6:E337,E337))</f>
        <v/>
      </c>
      <c r="O337" s="33" t="str">
        <f aca="false">IF(E337="","",E337&amp;"|"&amp;N337)</f>
        <v/>
      </c>
      <c r="P337" s="33" t="str">
        <f aca="false">IF(L337=1,COUNTIF($L$6:L337,1),"")</f>
        <v/>
      </c>
    </row>
    <row r="338" customFormat="false" ht="15" hidden="false" customHeight="false" outlineLevel="0" collapsed="false">
      <c r="A338" s="20"/>
      <c r="B338" s="29"/>
      <c r="C338" s="21"/>
      <c r="D338" s="6"/>
      <c r="E338" s="30"/>
      <c r="F338" s="8" t="str">
        <f aca="false">IF(E338="","",IFERROR(INDEX(會計科目表!$B$5:$B$104,MATCH(E338,會計科目表!$A$5:$A$104,0)),"科目不存在"))</f>
        <v/>
      </c>
      <c r="G338" s="22"/>
      <c r="H338" s="22"/>
      <c r="I338" s="6"/>
      <c r="J338" s="32" t="str">
        <f aca="false">IF(I338="","",HYPERLINK(IF(LEFT(I338,4)="http",I338,設定!$B$7&amp;I338),"開啟"))</f>
        <v/>
      </c>
      <c r="K338" s="23" t="str">
        <f aca="false">IF(A338="","",IF(B338="","缺日期",IF(E338="","缺科目",IF(F338="科目不存在","科目不存在",IF(ROUND(SUMIF($A$6:$A$505,A338,$G$6:$G$505)-SUMIF($A$6:$A$505,A338,$H$6:$H$505),2)=0,"✔","借貸不平")))))</f>
        <v/>
      </c>
      <c r="L338" s="33" t="str">
        <f aca="false">IF(A338="","",COUNTIF($A$6:A338,A338))</f>
        <v/>
      </c>
      <c r="M338" s="33" t="str">
        <f aca="false">IF(A338="","",A338&amp;"|"&amp;L338)</f>
        <v/>
      </c>
      <c r="N338" s="33" t="str">
        <f aca="false">IF(E338="","",COUNTIF($E$6:E338,E338))</f>
        <v/>
      </c>
      <c r="O338" s="33" t="str">
        <f aca="false">IF(E338="","",E338&amp;"|"&amp;N338)</f>
        <v/>
      </c>
      <c r="P338" s="33" t="str">
        <f aca="false">IF(L338=1,COUNTIF($L$6:L338,1),"")</f>
        <v/>
      </c>
    </row>
    <row r="339" customFormat="false" ht="15" hidden="false" customHeight="false" outlineLevel="0" collapsed="false">
      <c r="A339" s="20"/>
      <c r="B339" s="29"/>
      <c r="C339" s="21"/>
      <c r="D339" s="6"/>
      <c r="E339" s="30"/>
      <c r="F339" s="8" t="str">
        <f aca="false">IF(E339="","",IFERROR(INDEX(會計科目表!$B$5:$B$104,MATCH(E339,會計科目表!$A$5:$A$104,0)),"科目不存在"))</f>
        <v/>
      </c>
      <c r="G339" s="22"/>
      <c r="H339" s="22"/>
      <c r="I339" s="6"/>
      <c r="J339" s="32" t="str">
        <f aca="false">IF(I339="","",HYPERLINK(IF(LEFT(I339,4)="http",I339,設定!$B$7&amp;I339),"開啟"))</f>
        <v/>
      </c>
      <c r="K339" s="23" t="str">
        <f aca="false">IF(A339="","",IF(B339="","缺日期",IF(E339="","缺科目",IF(F339="科目不存在","科目不存在",IF(ROUND(SUMIF($A$6:$A$505,A339,$G$6:$G$505)-SUMIF($A$6:$A$505,A339,$H$6:$H$505),2)=0,"✔","借貸不平")))))</f>
        <v/>
      </c>
      <c r="L339" s="33" t="str">
        <f aca="false">IF(A339="","",COUNTIF($A$6:A339,A339))</f>
        <v/>
      </c>
      <c r="M339" s="33" t="str">
        <f aca="false">IF(A339="","",A339&amp;"|"&amp;L339)</f>
        <v/>
      </c>
      <c r="N339" s="33" t="str">
        <f aca="false">IF(E339="","",COUNTIF($E$6:E339,E339))</f>
        <v/>
      </c>
      <c r="O339" s="33" t="str">
        <f aca="false">IF(E339="","",E339&amp;"|"&amp;N339)</f>
        <v/>
      </c>
      <c r="P339" s="33" t="str">
        <f aca="false">IF(L339=1,COUNTIF($L$6:L339,1),"")</f>
        <v/>
      </c>
    </row>
    <row r="340" customFormat="false" ht="15" hidden="false" customHeight="false" outlineLevel="0" collapsed="false">
      <c r="A340" s="20"/>
      <c r="B340" s="29"/>
      <c r="C340" s="21"/>
      <c r="D340" s="6"/>
      <c r="E340" s="30"/>
      <c r="F340" s="8" t="str">
        <f aca="false">IF(E340="","",IFERROR(INDEX(會計科目表!$B$5:$B$104,MATCH(E340,會計科目表!$A$5:$A$104,0)),"科目不存在"))</f>
        <v/>
      </c>
      <c r="G340" s="22"/>
      <c r="H340" s="22"/>
      <c r="I340" s="6"/>
      <c r="J340" s="32" t="str">
        <f aca="false">IF(I340="","",HYPERLINK(IF(LEFT(I340,4)="http",I340,設定!$B$7&amp;I340),"開啟"))</f>
        <v/>
      </c>
      <c r="K340" s="23" t="str">
        <f aca="false">IF(A340="","",IF(B340="","缺日期",IF(E340="","缺科目",IF(F340="科目不存在","科目不存在",IF(ROUND(SUMIF($A$6:$A$505,A340,$G$6:$G$505)-SUMIF($A$6:$A$505,A340,$H$6:$H$505),2)=0,"✔","借貸不平")))))</f>
        <v/>
      </c>
      <c r="L340" s="33" t="str">
        <f aca="false">IF(A340="","",COUNTIF($A$6:A340,A340))</f>
        <v/>
      </c>
      <c r="M340" s="33" t="str">
        <f aca="false">IF(A340="","",A340&amp;"|"&amp;L340)</f>
        <v/>
      </c>
      <c r="N340" s="33" t="str">
        <f aca="false">IF(E340="","",COUNTIF($E$6:E340,E340))</f>
        <v/>
      </c>
      <c r="O340" s="33" t="str">
        <f aca="false">IF(E340="","",E340&amp;"|"&amp;N340)</f>
        <v/>
      </c>
      <c r="P340" s="33" t="str">
        <f aca="false">IF(L340=1,COUNTIF($L$6:L340,1),"")</f>
        <v/>
      </c>
    </row>
    <row r="341" customFormat="false" ht="15" hidden="false" customHeight="false" outlineLevel="0" collapsed="false">
      <c r="A341" s="20"/>
      <c r="B341" s="29"/>
      <c r="C341" s="21"/>
      <c r="D341" s="6"/>
      <c r="E341" s="30"/>
      <c r="F341" s="8" t="str">
        <f aca="false">IF(E341="","",IFERROR(INDEX(會計科目表!$B$5:$B$104,MATCH(E341,會計科目表!$A$5:$A$104,0)),"科目不存在"))</f>
        <v/>
      </c>
      <c r="G341" s="22"/>
      <c r="H341" s="22"/>
      <c r="I341" s="6"/>
      <c r="J341" s="32" t="str">
        <f aca="false">IF(I341="","",HYPERLINK(IF(LEFT(I341,4)="http",I341,設定!$B$7&amp;I341),"開啟"))</f>
        <v/>
      </c>
      <c r="K341" s="23" t="str">
        <f aca="false">IF(A341="","",IF(B341="","缺日期",IF(E341="","缺科目",IF(F341="科目不存在","科目不存在",IF(ROUND(SUMIF($A$6:$A$505,A341,$G$6:$G$505)-SUMIF($A$6:$A$505,A341,$H$6:$H$505),2)=0,"✔","借貸不平")))))</f>
        <v/>
      </c>
      <c r="L341" s="33" t="str">
        <f aca="false">IF(A341="","",COUNTIF($A$6:A341,A341))</f>
        <v/>
      </c>
      <c r="M341" s="33" t="str">
        <f aca="false">IF(A341="","",A341&amp;"|"&amp;L341)</f>
        <v/>
      </c>
      <c r="N341" s="33" t="str">
        <f aca="false">IF(E341="","",COUNTIF($E$6:E341,E341))</f>
        <v/>
      </c>
      <c r="O341" s="33" t="str">
        <f aca="false">IF(E341="","",E341&amp;"|"&amp;N341)</f>
        <v/>
      </c>
      <c r="P341" s="33" t="str">
        <f aca="false">IF(L341=1,COUNTIF($L$6:L341,1),"")</f>
        <v/>
      </c>
    </row>
    <row r="342" customFormat="false" ht="15" hidden="false" customHeight="false" outlineLevel="0" collapsed="false">
      <c r="A342" s="20"/>
      <c r="B342" s="29"/>
      <c r="C342" s="21"/>
      <c r="D342" s="6"/>
      <c r="E342" s="30"/>
      <c r="F342" s="8" t="str">
        <f aca="false">IF(E342="","",IFERROR(INDEX(會計科目表!$B$5:$B$104,MATCH(E342,會計科目表!$A$5:$A$104,0)),"科目不存在"))</f>
        <v/>
      </c>
      <c r="G342" s="22"/>
      <c r="H342" s="22"/>
      <c r="I342" s="6"/>
      <c r="J342" s="32" t="str">
        <f aca="false">IF(I342="","",HYPERLINK(IF(LEFT(I342,4)="http",I342,設定!$B$7&amp;I342),"開啟"))</f>
        <v/>
      </c>
      <c r="K342" s="23" t="str">
        <f aca="false">IF(A342="","",IF(B342="","缺日期",IF(E342="","缺科目",IF(F342="科目不存在","科目不存在",IF(ROUND(SUMIF($A$6:$A$505,A342,$G$6:$G$505)-SUMIF($A$6:$A$505,A342,$H$6:$H$505),2)=0,"✔","借貸不平")))))</f>
        <v/>
      </c>
      <c r="L342" s="33" t="str">
        <f aca="false">IF(A342="","",COUNTIF($A$6:A342,A342))</f>
        <v/>
      </c>
      <c r="M342" s="33" t="str">
        <f aca="false">IF(A342="","",A342&amp;"|"&amp;L342)</f>
        <v/>
      </c>
      <c r="N342" s="33" t="str">
        <f aca="false">IF(E342="","",COUNTIF($E$6:E342,E342))</f>
        <v/>
      </c>
      <c r="O342" s="33" t="str">
        <f aca="false">IF(E342="","",E342&amp;"|"&amp;N342)</f>
        <v/>
      </c>
      <c r="P342" s="33" t="str">
        <f aca="false">IF(L342=1,COUNTIF($L$6:L342,1),"")</f>
        <v/>
      </c>
    </row>
    <row r="343" customFormat="false" ht="15" hidden="false" customHeight="false" outlineLevel="0" collapsed="false">
      <c r="A343" s="20"/>
      <c r="B343" s="29"/>
      <c r="C343" s="21"/>
      <c r="D343" s="6"/>
      <c r="E343" s="30"/>
      <c r="F343" s="8" t="str">
        <f aca="false">IF(E343="","",IFERROR(INDEX(會計科目表!$B$5:$B$104,MATCH(E343,會計科目表!$A$5:$A$104,0)),"科目不存在"))</f>
        <v/>
      </c>
      <c r="G343" s="22"/>
      <c r="H343" s="22"/>
      <c r="I343" s="6"/>
      <c r="J343" s="32" t="str">
        <f aca="false">IF(I343="","",HYPERLINK(IF(LEFT(I343,4)="http",I343,設定!$B$7&amp;I343),"開啟"))</f>
        <v/>
      </c>
      <c r="K343" s="23" t="str">
        <f aca="false">IF(A343="","",IF(B343="","缺日期",IF(E343="","缺科目",IF(F343="科目不存在","科目不存在",IF(ROUND(SUMIF($A$6:$A$505,A343,$G$6:$G$505)-SUMIF($A$6:$A$505,A343,$H$6:$H$505),2)=0,"✔","借貸不平")))))</f>
        <v/>
      </c>
      <c r="L343" s="33" t="str">
        <f aca="false">IF(A343="","",COUNTIF($A$6:A343,A343))</f>
        <v/>
      </c>
      <c r="M343" s="33" t="str">
        <f aca="false">IF(A343="","",A343&amp;"|"&amp;L343)</f>
        <v/>
      </c>
      <c r="N343" s="33" t="str">
        <f aca="false">IF(E343="","",COUNTIF($E$6:E343,E343))</f>
        <v/>
      </c>
      <c r="O343" s="33" t="str">
        <f aca="false">IF(E343="","",E343&amp;"|"&amp;N343)</f>
        <v/>
      </c>
      <c r="P343" s="33" t="str">
        <f aca="false">IF(L343=1,COUNTIF($L$6:L343,1),"")</f>
        <v/>
      </c>
    </row>
    <row r="344" customFormat="false" ht="15" hidden="false" customHeight="false" outlineLevel="0" collapsed="false">
      <c r="A344" s="20"/>
      <c r="B344" s="29"/>
      <c r="C344" s="21"/>
      <c r="D344" s="6"/>
      <c r="E344" s="30"/>
      <c r="F344" s="8" t="str">
        <f aca="false">IF(E344="","",IFERROR(INDEX(會計科目表!$B$5:$B$104,MATCH(E344,會計科目表!$A$5:$A$104,0)),"科目不存在"))</f>
        <v/>
      </c>
      <c r="G344" s="22"/>
      <c r="H344" s="22"/>
      <c r="I344" s="6"/>
      <c r="J344" s="32" t="str">
        <f aca="false">IF(I344="","",HYPERLINK(IF(LEFT(I344,4)="http",I344,設定!$B$7&amp;I344),"開啟"))</f>
        <v/>
      </c>
      <c r="K344" s="23" t="str">
        <f aca="false">IF(A344="","",IF(B344="","缺日期",IF(E344="","缺科目",IF(F344="科目不存在","科目不存在",IF(ROUND(SUMIF($A$6:$A$505,A344,$G$6:$G$505)-SUMIF($A$6:$A$505,A344,$H$6:$H$505),2)=0,"✔","借貸不平")))))</f>
        <v/>
      </c>
      <c r="L344" s="33" t="str">
        <f aca="false">IF(A344="","",COUNTIF($A$6:A344,A344))</f>
        <v/>
      </c>
      <c r="M344" s="33" t="str">
        <f aca="false">IF(A344="","",A344&amp;"|"&amp;L344)</f>
        <v/>
      </c>
      <c r="N344" s="33" t="str">
        <f aca="false">IF(E344="","",COUNTIF($E$6:E344,E344))</f>
        <v/>
      </c>
      <c r="O344" s="33" t="str">
        <f aca="false">IF(E344="","",E344&amp;"|"&amp;N344)</f>
        <v/>
      </c>
      <c r="P344" s="33" t="str">
        <f aca="false">IF(L344=1,COUNTIF($L$6:L344,1),"")</f>
        <v/>
      </c>
    </row>
    <row r="345" customFormat="false" ht="15" hidden="false" customHeight="false" outlineLevel="0" collapsed="false">
      <c r="A345" s="20"/>
      <c r="B345" s="29"/>
      <c r="C345" s="21"/>
      <c r="D345" s="6"/>
      <c r="E345" s="30"/>
      <c r="F345" s="8" t="str">
        <f aca="false">IF(E345="","",IFERROR(INDEX(會計科目表!$B$5:$B$104,MATCH(E345,會計科目表!$A$5:$A$104,0)),"科目不存在"))</f>
        <v/>
      </c>
      <c r="G345" s="22"/>
      <c r="H345" s="22"/>
      <c r="I345" s="6"/>
      <c r="J345" s="32" t="str">
        <f aca="false">IF(I345="","",HYPERLINK(IF(LEFT(I345,4)="http",I345,設定!$B$7&amp;I345),"開啟"))</f>
        <v/>
      </c>
      <c r="K345" s="23" t="str">
        <f aca="false">IF(A345="","",IF(B345="","缺日期",IF(E345="","缺科目",IF(F345="科目不存在","科目不存在",IF(ROUND(SUMIF($A$6:$A$505,A345,$G$6:$G$505)-SUMIF($A$6:$A$505,A345,$H$6:$H$505),2)=0,"✔","借貸不平")))))</f>
        <v/>
      </c>
      <c r="L345" s="33" t="str">
        <f aca="false">IF(A345="","",COUNTIF($A$6:A345,A345))</f>
        <v/>
      </c>
      <c r="M345" s="33" t="str">
        <f aca="false">IF(A345="","",A345&amp;"|"&amp;L345)</f>
        <v/>
      </c>
      <c r="N345" s="33" t="str">
        <f aca="false">IF(E345="","",COUNTIF($E$6:E345,E345))</f>
        <v/>
      </c>
      <c r="O345" s="33" t="str">
        <f aca="false">IF(E345="","",E345&amp;"|"&amp;N345)</f>
        <v/>
      </c>
      <c r="P345" s="33" t="str">
        <f aca="false">IF(L345=1,COUNTIF($L$6:L345,1),"")</f>
        <v/>
      </c>
    </row>
    <row r="346" customFormat="false" ht="15" hidden="false" customHeight="false" outlineLevel="0" collapsed="false">
      <c r="A346" s="20"/>
      <c r="B346" s="29"/>
      <c r="C346" s="21"/>
      <c r="D346" s="6"/>
      <c r="E346" s="30"/>
      <c r="F346" s="8" t="str">
        <f aca="false">IF(E346="","",IFERROR(INDEX(會計科目表!$B$5:$B$104,MATCH(E346,會計科目表!$A$5:$A$104,0)),"科目不存在"))</f>
        <v/>
      </c>
      <c r="G346" s="22"/>
      <c r="H346" s="22"/>
      <c r="I346" s="6"/>
      <c r="J346" s="32" t="str">
        <f aca="false">IF(I346="","",HYPERLINK(IF(LEFT(I346,4)="http",I346,設定!$B$7&amp;I346),"開啟"))</f>
        <v/>
      </c>
      <c r="K346" s="23" t="str">
        <f aca="false">IF(A346="","",IF(B346="","缺日期",IF(E346="","缺科目",IF(F346="科目不存在","科目不存在",IF(ROUND(SUMIF($A$6:$A$505,A346,$G$6:$G$505)-SUMIF($A$6:$A$505,A346,$H$6:$H$505),2)=0,"✔","借貸不平")))))</f>
        <v/>
      </c>
      <c r="L346" s="33" t="str">
        <f aca="false">IF(A346="","",COUNTIF($A$6:A346,A346))</f>
        <v/>
      </c>
      <c r="M346" s="33" t="str">
        <f aca="false">IF(A346="","",A346&amp;"|"&amp;L346)</f>
        <v/>
      </c>
      <c r="N346" s="33" t="str">
        <f aca="false">IF(E346="","",COUNTIF($E$6:E346,E346))</f>
        <v/>
      </c>
      <c r="O346" s="33" t="str">
        <f aca="false">IF(E346="","",E346&amp;"|"&amp;N346)</f>
        <v/>
      </c>
      <c r="P346" s="33" t="str">
        <f aca="false">IF(L346=1,COUNTIF($L$6:L346,1),"")</f>
        <v/>
      </c>
    </row>
    <row r="347" customFormat="false" ht="15" hidden="false" customHeight="false" outlineLevel="0" collapsed="false">
      <c r="A347" s="20"/>
      <c r="B347" s="29"/>
      <c r="C347" s="21"/>
      <c r="D347" s="6"/>
      <c r="E347" s="30"/>
      <c r="F347" s="8" t="str">
        <f aca="false">IF(E347="","",IFERROR(INDEX(會計科目表!$B$5:$B$104,MATCH(E347,會計科目表!$A$5:$A$104,0)),"科目不存在"))</f>
        <v/>
      </c>
      <c r="G347" s="22"/>
      <c r="H347" s="22"/>
      <c r="I347" s="6"/>
      <c r="J347" s="32" t="str">
        <f aca="false">IF(I347="","",HYPERLINK(IF(LEFT(I347,4)="http",I347,設定!$B$7&amp;I347),"開啟"))</f>
        <v/>
      </c>
      <c r="K347" s="23" t="str">
        <f aca="false">IF(A347="","",IF(B347="","缺日期",IF(E347="","缺科目",IF(F347="科目不存在","科目不存在",IF(ROUND(SUMIF($A$6:$A$505,A347,$G$6:$G$505)-SUMIF($A$6:$A$505,A347,$H$6:$H$505),2)=0,"✔","借貸不平")))))</f>
        <v/>
      </c>
      <c r="L347" s="33" t="str">
        <f aca="false">IF(A347="","",COUNTIF($A$6:A347,A347))</f>
        <v/>
      </c>
      <c r="M347" s="33" t="str">
        <f aca="false">IF(A347="","",A347&amp;"|"&amp;L347)</f>
        <v/>
      </c>
      <c r="N347" s="33" t="str">
        <f aca="false">IF(E347="","",COUNTIF($E$6:E347,E347))</f>
        <v/>
      </c>
      <c r="O347" s="33" t="str">
        <f aca="false">IF(E347="","",E347&amp;"|"&amp;N347)</f>
        <v/>
      </c>
      <c r="P347" s="33" t="str">
        <f aca="false">IF(L347=1,COUNTIF($L$6:L347,1),"")</f>
        <v/>
      </c>
    </row>
    <row r="348" customFormat="false" ht="15" hidden="false" customHeight="false" outlineLevel="0" collapsed="false">
      <c r="A348" s="20"/>
      <c r="B348" s="29"/>
      <c r="C348" s="21"/>
      <c r="D348" s="6"/>
      <c r="E348" s="30"/>
      <c r="F348" s="8" t="str">
        <f aca="false">IF(E348="","",IFERROR(INDEX(會計科目表!$B$5:$B$104,MATCH(E348,會計科目表!$A$5:$A$104,0)),"科目不存在"))</f>
        <v/>
      </c>
      <c r="G348" s="22"/>
      <c r="H348" s="22"/>
      <c r="I348" s="6"/>
      <c r="J348" s="32" t="str">
        <f aca="false">IF(I348="","",HYPERLINK(IF(LEFT(I348,4)="http",I348,設定!$B$7&amp;I348),"開啟"))</f>
        <v/>
      </c>
      <c r="K348" s="23" t="str">
        <f aca="false">IF(A348="","",IF(B348="","缺日期",IF(E348="","缺科目",IF(F348="科目不存在","科目不存在",IF(ROUND(SUMIF($A$6:$A$505,A348,$G$6:$G$505)-SUMIF($A$6:$A$505,A348,$H$6:$H$505),2)=0,"✔","借貸不平")))))</f>
        <v/>
      </c>
      <c r="L348" s="33" t="str">
        <f aca="false">IF(A348="","",COUNTIF($A$6:A348,A348))</f>
        <v/>
      </c>
      <c r="M348" s="33" t="str">
        <f aca="false">IF(A348="","",A348&amp;"|"&amp;L348)</f>
        <v/>
      </c>
      <c r="N348" s="33" t="str">
        <f aca="false">IF(E348="","",COUNTIF($E$6:E348,E348))</f>
        <v/>
      </c>
      <c r="O348" s="33" t="str">
        <f aca="false">IF(E348="","",E348&amp;"|"&amp;N348)</f>
        <v/>
      </c>
      <c r="P348" s="33" t="str">
        <f aca="false">IF(L348=1,COUNTIF($L$6:L348,1),"")</f>
        <v/>
      </c>
    </row>
    <row r="349" customFormat="false" ht="15" hidden="false" customHeight="false" outlineLevel="0" collapsed="false">
      <c r="A349" s="20"/>
      <c r="B349" s="29"/>
      <c r="C349" s="21"/>
      <c r="D349" s="6"/>
      <c r="E349" s="30"/>
      <c r="F349" s="8" t="str">
        <f aca="false">IF(E349="","",IFERROR(INDEX(會計科目表!$B$5:$B$104,MATCH(E349,會計科目表!$A$5:$A$104,0)),"科目不存在"))</f>
        <v/>
      </c>
      <c r="G349" s="22"/>
      <c r="H349" s="22"/>
      <c r="I349" s="6"/>
      <c r="J349" s="32" t="str">
        <f aca="false">IF(I349="","",HYPERLINK(IF(LEFT(I349,4)="http",I349,設定!$B$7&amp;I349),"開啟"))</f>
        <v/>
      </c>
      <c r="K349" s="23" t="str">
        <f aca="false">IF(A349="","",IF(B349="","缺日期",IF(E349="","缺科目",IF(F349="科目不存在","科目不存在",IF(ROUND(SUMIF($A$6:$A$505,A349,$G$6:$G$505)-SUMIF($A$6:$A$505,A349,$H$6:$H$505),2)=0,"✔","借貸不平")))))</f>
        <v/>
      </c>
      <c r="L349" s="33" t="str">
        <f aca="false">IF(A349="","",COUNTIF($A$6:A349,A349))</f>
        <v/>
      </c>
      <c r="M349" s="33" t="str">
        <f aca="false">IF(A349="","",A349&amp;"|"&amp;L349)</f>
        <v/>
      </c>
      <c r="N349" s="33" t="str">
        <f aca="false">IF(E349="","",COUNTIF($E$6:E349,E349))</f>
        <v/>
      </c>
      <c r="O349" s="33" t="str">
        <f aca="false">IF(E349="","",E349&amp;"|"&amp;N349)</f>
        <v/>
      </c>
      <c r="P349" s="33" t="str">
        <f aca="false">IF(L349=1,COUNTIF($L$6:L349,1),"")</f>
        <v/>
      </c>
    </row>
    <row r="350" customFormat="false" ht="15" hidden="false" customHeight="false" outlineLevel="0" collapsed="false">
      <c r="A350" s="20"/>
      <c r="B350" s="29"/>
      <c r="C350" s="21"/>
      <c r="D350" s="6"/>
      <c r="E350" s="30"/>
      <c r="F350" s="8" t="str">
        <f aca="false">IF(E350="","",IFERROR(INDEX(會計科目表!$B$5:$B$104,MATCH(E350,會計科目表!$A$5:$A$104,0)),"科目不存在"))</f>
        <v/>
      </c>
      <c r="G350" s="22"/>
      <c r="H350" s="22"/>
      <c r="I350" s="6"/>
      <c r="J350" s="32" t="str">
        <f aca="false">IF(I350="","",HYPERLINK(IF(LEFT(I350,4)="http",I350,設定!$B$7&amp;I350),"開啟"))</f>
        <v/>
      </c>
      <c r="K350" s="23" t="str">
        <f aca="false">IF(A350="","",IF(B350="","缺日期",IF(E350="","缺科目",IF(F350="科目不存在","科目不存在",IF(ROUND(SUMIF($A$6:$A$505,A350,$G$6:$G$505)-SUMIF($A$6:$A$505,A350,$H$6:$H$505),2)=0,"✔","借貸不平")))))</f>
        <v/>
      </c>
      <c r="L350" s="33" t="str">
        <f aca="false">IF(A350="","",COUNTIF($A$6:A350,A350))</f>
        <v/>
      </c>
      <c r="M350" s="33" t="str">
        <f aca="false">IF(A350="","",A350&amp;"|"&amp;L350)</f>
        <v/>
      </c>
      <c r="N350" s="33" t="str">
        <f aca="false">IF(E350="","",COUNTIF($E$6:E350,E350))</f>
        <v/>
      </c>
      <c r="O350" s="33" t="str">
        <f aca="false">IF(E350="","",E350&amp;"|"&amp;N350)</f>
        <v/>
      </c>
      <c r="P350" s="33" t="str">
        <f aca="false">IF(L350=1,COUNTIF($L$6:L350,1),"")</f>
        <v/>
      </c>
    </row>
    <row r="351" customFormat="false" ht="15" hidden="false" customHeight="false" outlineLevel="0" collapsed="false">
      <c r="A351" s="20"/>
      <c r="B351" s="29"/>
      <c r="C351" s="21"/>
      <c r="D351" s="6"/>
      <c r="E351" s="30"/>
      <c r="F351" s="8" t="str">
        <f aca="false">IF(E351="","",IFERROR(INDEX(會計科目表!$B$5:$B$104,MATCH(E351,會計科目表!$A$5:$A$104,0)),"科目不存在"))</f>
        <v/>
      </c>
      <c r="G351" s="22"/>
      <c r="H351" s="22"/>
      <c r="I351" s="6"/>
      <c r="J351" s="32" t="str">
        <f aca="false">IF(I351="","",HYPERLINK(IF(LEFT(I351,4)="http",I351,設定!$B$7&amp;I351),"開啟"))</f>
        <v/>
      </c>
      <c r="K351" s="23" t="str">
        <f aca="false">IF(A351="","",IF(B351="","缺日期",IF(E351="","缺科目",IF(F351="科目不存在","科目不存在",IF(ROUND(SUMIF($A$6:$A$505,A351,$G$6:$G$505)-SUMIF($A$6:$A$505,A351,$H$6:$H$505),2)=0,"✔","借貸不平")))))</f>
        <v/>
      </c>
      <c r="L351" s="33" t="str">
        <f aca="false">IF(A351="","",COUNTIF($A$6:A351,A351))</f>
        <v/>
      </c>
      <c r="M351" s="33" t="str">
        <f aca="false">IF(A351="","",A351&amp;"|"&amp;L351)</f>
        <v/>
      </c>
      <c r="N351" s="33" t="str">
        <f aca="false">IF(E351="","",COUNTIF($E$6:E351,E351))</f>
        <v/>
      </c>
      <c r="O351" s="33" t="str">
        <f aca="false">IF(E351="","",E351&amp;"|"&amp;N351)</f>
        <v/>
      </c>
      <c r="P351" s="33" t="str">
        <f aca="false">IF(L351=1,COUNTIF($L$6:L351,1),"")</f>
        <v/>
      </c>
    </row>
    <row r="352" customFormat="false" ht="15" hidden="false" customHeight="false" outlineLevel="0" collapsed="false">
      <c r="A352" s="20"/>
      <c r="B352" s="29"/>
      <c r="C352" s="21"/>
      <c r="D352" s="6"/>
      <c r="E352" s="30"/>
      <c r="F352" s="8" t="str">
        <f aca="false">IF(E352="","",IFERROR(INDEX(會計科目表!$B$5:$B$104,MATCH(E352,會計科目表!$A$5:$A$104,0)),"科目不存在"))</f>
        <v/>
      </c>
      <c r="G352" s="22"/>
      <c r="H352" s="22"/>
      <c r="I352" s="6"/>
      <c r="J352" s="32" t="str">
        <f aca="false">IF(I352="","",HYPERLINK(IF(LEFT(I352,4)="http",I352,設定!$B$7&amp;I352),"開啟"))</f>
        <v/>
      </c>
      <c r="K352" s="23" t="str">
        <f aca="false">IF(A352="","",IF(B352="","缺日期",IF(E352="","缺科目",IF(F352="科目不存在","科目不存在",IF(ROUND(SUMIF($A$6:$A$505,A352,$G$6:$G$505)-SUMIF($A$6:$A$505,A352,$H$6:$H$505),2)=0,"✔","借貸不平")))))</f>
        <v/>
      </c>
      <c r="L352" s="33" t="str">
        <f aca="false">IF(A352="","",COUNTIF($A$6:A352,A352))</f>
        <v/>
      </c>
      <c r="M352" s="33" t="str">
        <f aca="false">IF(A352="","",A352&amp;"|"&amp;L352)</f>
        <v/>
      </c>
      <c r="N352" s="33" t="str">
        <f aca="false">IF(E352="","",COUNTIF($E$6:E352,E352))</f>
        <v/>
      </c>
      <c r="O352" s="33" t="str">
        <f aca="false">IF(E352="","",E352&amp;"|"&amp;N352)</f>
        <v/>
      </c>
      <c r="P352" s="33" t="str">
        <f aca="false">IF(L352=1,COUNTIF($L$6:L352,1),"")</f>
        <v/>
      </c>
    </row>
    <row r="353" customFormat="false" ht="15" hidden="false" customHeight="false" outlineLevel="0" collapsed="false">
      <c r="A353" s="20"/>
      <c r="B353" s="29"/>
      <c r="C353" s="21"/>
      <c r="D353" s="6"/>
      <c r="E353" s="30"/>
      <c r="F353" s="8" t="str">
        <f aca="false">IF(E353="","",IFERROR(INDEX(會計科目表!$B$5:$B$104,MATCH(E353,會計科目表!$A$5:$A$104,0)),"科目不存在"))</f>
        <v/>
      </c>
      <c r="G353" s="22"/>
      <c r="H353" s="22"/>
      <c r="I353" s="6"/>
      <c r="J353" s="32" t="str">
        <f aca="false">IF(I353="","",HYPERLINK(IF(LEFT(I353,4)="http",I353,設定!$B$7&amp;I353),"開啟"))</f>
        <v/>
      </c>
      <c r="K353" s="23" t="str">
        <f aca="false">IF(A353="","",IF(B353="","缺日期",IF(E353="","缺科目",IF(F353="科目不存在","科目不存在",IF(ROUND(SUMIF($A$6:$A$505,A353,$G$6:$G$505)-SUMIF($A$6:$A$505,A353,$H$6:$H$505),2)=0,"✔","借貸不平")))))</f>
        <v/>
      </c>
      <c r="L353" s="33" t="str">
        <f aca="false">IF(A353="","",COUNTIF($A$6:A353,A353))</f>
        <v/>
      </c>
      <c r="M353" s="33" t="str">
        <f aca="false">IF(A353="","",A353&amp;"|"&amp;L353)</f>
        <v/>
      </c>
      <c r="N353" s="33" t="str">
        <f aca="false">IF(E353="","",COUNTIF($E$6:E353,E353))</f>
        <v/>
      </c>
      <c r="O353" s="33" t="str">
        <f aca="false">IF(E353="","",E353&amp;"|"&amp;N353)</f>
        <v/>
      </c>
      <c r="P353" s="33" t="str">
        <f aca="false">IF(L353=1,COUNTIF($L$6:L353,1),"")</f>
        <v/>
      </c>
    </row>
    <row r="354" customFormat="false" ht="15" hidden="false" customHeight="false" outlineLevel="0" collapsed="false">
      <c r="A354" s="20"/>
      <c r="B354" s="29"/>
      <c r="C354" s="21"/>
      <c r="D354" s="6"/>
      <c r="E354" s="30"/>
      <c r="F354" s="8" t="str">
        <f aca="false">IF(E354="","",IFERROR(INDEX(會計科目表!$B$5:$B$104,MATCH(E354,會計科目表!$A$5:$A$104,0)),"科目不存在"))</f>
        <v/>
      </c>
      <c r="G354" s="22"/>
      <c r="H354" s="22"/>
      <c r="I354" s="6"/>
      <c r="J354" s="32" t="str">
        <f aca="false">IF(I354="","",HYPERLINK(IF(LEFT(I354,4)="http",I354,設定!$B$7&amp;I354),"開啟"))</f>
        <v/>
      </c>
      <c r="K354" s="23" t="str">
        <f aca="false">IF(A354="","",IF(B354="","缺日期",IF(E354="","缺科目",IF(F354="科目不存在","科目不存在",IF(ROUND(SUMIF($A$6:$A$505,A354,$G$6:$G$505)-SUMIF($A$6:$A$505,A354,$H$6:$H$505),2)=0,"✔","借貸不平")))))</f>
        <v/>
      </c>
      <c r="L354" s="33" t="str">
        <f aca="false">IF(A354="","",COUNTIF($A$6:A354,A354))</f>
        <v/>
      </c>
      <c r="M354" s="33" t="str">
        <f aca="false">IF(A354="","",A354&amp;"|"&amp;L354)</f>
        <v/>
      </c>
      <c r="N354" s="33" t="str">
        <f aca="false">IF(E354="","",COUNTIF($E$6:E354,E354))</f>
        <v/>
      </c>
      <c r="O354" s="33" t="str">
        <f aca="false">IF(E354="","",E354&amp;"|"&amp;N354)</f>
        <v/>
      </c>
      <c r="P354" s="33" t="str">
        <f aca="false">IF(L354=1,COUNTIF($L$6:L354,1),"")</f>
        <v/>
      </c>
    </row>
    <row r="355" customFormat="false" ht="15" hidden="false" customHeight="false" outlineLevel="0" collapsed="false">
      <c r="A355" s="20"/>
      <c r="B355" s="29"/>
      <c r="C355" s="21"/>
      <c r="D355" s="6"/>
      <c r="E355" s="30"/>
      <c r="F355" s="8" t="str">
        <f aca="false">IF(E355="","",IFERROR(INDEX(會計科目表!$B$5:$B$104,MATCH(E355,會計科目表!$A$5:$A$104,0)),"科目不存在"))</f>
        <v/>
      </c>
      <c r="G355" s="22"/>
      <c r="H355" s="22"/>
      <c r="I355" s="6"/>
      <c r="J355" s="32" t="str">
        <f aca="false">IF(I355="","",HYPERLINK(IF(LEFT(I355,4)="http",I355,設定!$B$7&amp;I355),"開啟"))</f>
        <v/>
      </c>
      <c r="K355" s="23" t="str">
        <f aca="false">IF(A355="","",IF(B355="","缺日期",IF(E355="","缺科目",IF(F355="科目不存在","科目不存在",IF(ROUND(SUMIF($A$6:$A$505,A355,$G$6:$G$505)-SUMIF($A$6:$A$505,A355,$H$6:$H$505),2)=0,"✔","借貸不平")))))</f>
        <v/>
      </c>
      <c r="L355" s="33" t="str">
        <f aca="false">IF(A355="","",COUNTIF($A$6:A355,A355))</f>
        <v/>
      </c>
      <c r="M355" s="33" t="str">
        <f aca="false">IF(A355="","",A355&amp;"|"&amp;L355)</f>
        <v/>
      </c>
      <c r="N355" s="33" t="str">
        <f aca="false">IF(E355="","",COUNTIF($E$6:E355,E355))</f>
        <v/>
      </c>
      <c r="O355" s="33" t="str">
        <f aca="false">IF(E355="","",E355&amp;"|"&amp;N355)</f>
        <v/>
      </c>
      <c r="P355" s="33" t="str">
        <f aca="false">IF(L355=1,COUNTIF($L$6:L355,1),"")</f>
        <v/>
      </c>
    </row>
    <row r="356" customFormat="false" ht="15" hidden="false" customHeight="false" outlineLevel="0" collapsed="false">
      <c r="A356" s="20"/>
      <c r="B356" s="29"/>
      <c r="C356" s="21"/>
      <c r="D356" s="6"/>
      <c r="E356" s="30"/>
      <c r="F356" s="8" t="str">
        <f aca="false">IF(E356="","",IFERROR(INDEX(會計科目表!$B$5:$B$104,MATCH(E356,會計科目表!$A$5:$A$104,0)),"科目不存在"))</f>
        <v/>
      </c>
      <c r="G356" s="22"/>
      <c r="H356" s="22"/>
      <c r="I356" s="6"/>
      <c r="J356" s="32" t="str">
        <f aca="false">IF(I356="","",HYPERLINK(IF(LEFT(I356,4)="http",I356,設定!$B$7&amp;I356),"開啟"))</f>
        <v/>
      </c>
      <c r="K356" s="23" t="str">
        <f aca="false">IF(A356="","",IF(B356="","缺日期",IF(E356="","缺科目",IF(F356="科目不存在","科目不存在",IF(ROUND(SUMIF($A$6:$A$505,A356,$G$6:$G$505)-SUMIF($A$6:$A$505,A356,$H$6:$H$505),2)=0,"✔","借貸不平")))))</f>
        <v/>
      </c>
      <c r="L356" s="33" t="str">
        <f aca="false">IF(A356="","",COUNTIF($A$6:A356,A356))</f>
        <v/>
      </c>
      <c r="M356" s="33" t="str">
        <f aca="false">IF(A356="","",A356&amp;"|"&amp;L356)</f>
        <v/>
      </c>
      <c r="N356" s="33" t="str">
        <f aca="false">IF(E356="","",COUNTIF($E$6:E356,E356))</f>
        <v/>
      </c>
      <c r="O356" s="33" t="str">
        <f aca="false">IF(E356="","",E356&amp;"|"&amp;N356)</f>
        <v/>
      </c>
      <c r="P356" s="33" t="str">
        <f aca="false">IF(L356=1,COUNTIF($L$6:L356,1),"")</f>
        <v/>
      </c>
    </row>
    <row r="357" customFormat="false" ht="15" hidden="false" customHeight="false" outlineLevel="0" collapsed="false">
      <c r="A357" s="20"/>
      <c r="B357" s="29"/>
      <c r="C357" s="21"/>
      <c r="D357" s="6"/>
      <c r="E357" s="30"/>
      <c r="F357" s="8" t="str">
        <f aca="false">IF(E357="","",IFERROR(INDEX(會計科目表!$B$5:$B$104,MATCH(E357,會計科目表!$A$5:$A$104,0)),"科目不存在"))</f>
        <v/>
      </c>
      <c r="G357" s="22"/>
      <c r="H357" s="22"/>
      <c r="I357" s="6"/>
      <c r="J357" s="32" t="str">
        <f aca="false">IF(I357="","",HYPERLINK(IF(LEFT(I357,4)="http",I357,設定!$B$7&amp;I357),"開啟"))</f>
        <v/>
      </c>
      <c r="K357" s="23" t="str">
        <f aca="false">IF(A357="","",IF(B357="","缺日期",IF(E357="","缺科目",IF(F357="科目不存在","科目不存在",IF(ROUND(SUMIF($A$6:$A$505,A357,$G$6:$G$505)-SUMIF($A$6:$A$505,A357,$H$6:$H$505),2)=0,"✔","借貸不平")))))</f>
        <v/>
      </c>
      <c r="L357" s="33" t="str">
        <f aca="false">IF(A357="","",COUNTIF($A$6:A357,A357))</f>
        <v/>
      </c>
      <c r="M357" s="33" t="str">
        <f aca="false">IF(A357="","",A357&amp;"|"&amp;L357)</f>
        <v/>
      </c>
      <c r="N357" s="33" t="str">
        <f aca="false">IF(E357="","",COUNTIF($E$6:E357,E357))</f>
        <v/>
      </c>
      <c r="O357" s="33" t="str">
        <f aca="false">IF(E357="","",E357&amp;"|"&amp;N357)</f>
        <v/>
      </c>
      <c r="P357" s="33" t="str">
        <f aca="false">IF(L357=1,COUNTIF($L$6:L357,1),"")</f>
        <v/>
      </c>
    </row>
    <row r="358" customFormat="false" ht="15" hidden="false" customHeight="false" outlineLevel="0" collapsed="false">
      <c r="A358" s="20"/>
      <c r="B358" s="29"/>
      <c r="C358" s="21"/>
      <c r="D358" s="6"/>
      <c r="E358" s="30"/>
      <c r="F358" s="8" t="str">
        <f aca="false">IF(E358="","",IFERROR(INDEX(會計科目表!$B$5:$B$104,MATCH(E358,會計科目表!$A$5:$A$104,0)),"科目不存在"))</f>
        <v/>
      </c>
      <c r="G358" s="22"/>
      <c r="H358" s="22"/>
      <c r="I358" s="6"/>
      <c r="J358" s="32" t="str">
        <f aca="false">IF(I358="","",HYPERLINK(IF(LEFT(I358,4)="http",I358,設定!$B$7&amp;I358),"開啟"))</f>
        <v/>
      </c>
      <c r="K358" s="23" t="str">
        <f aca="false">IF(A358="","",IF(B358="","缺日期",IF(E358="","缺科目",IF(F358="科目不存在","科目不存在",IF(ROUND(SUMIF($A$6:$A$505,A358,$G$6:$G$505)-SUMIF($A$6:$A$505,A358,$H$6:$H$505),2)=0,"✔","借貸不平")))))</f>
        <v/>
      </c>
      <c r="L358" s="33" t="str">
        <f aca="false">IF(A358="","",COUNTIF($A$6:A358,A358))</f>
        <v/>
      </c>
      <c r="M358" s="33" t="str">
        <f aca="false">IF(A358="","",A358&amp;"|"&amp;L358)</f>
        <v/>
      </c>
      <c r="N358" s="33" t="str">
        <f aca="false">IF(E358="","",COUNTIF($E$6:E358,E358))</f>
        <v/>
      </c>
      <c r="O358" s="33" t="str">
        <f aca="false">IF(E358="","",E358&amp;"|"&amp;N358)</f>
        <v/>
      </c>
      <c r="P358" s="33" t="str">
        <f aca="false">IF(L358=1,COUNTIF($L$6:L358,1),"")</f>
        <v/>
      </c>
    </row>
    <row r="359" customFormat="false" ht="15" hidden="false" customHeight="false" outlineLevel="0" collapsed="false">
      <c r="A359" s="20"/>
      <c r="B359" s="29"/>
      <c r="C359" s="21"/>
      <c r="D359" s="6"/>
      <c r="E359" s="30"/>
      <c r="F359" s="8" t="str">
        <f aca="false">IF(E359="","",IFERROR(INDEX(會計科目表!$B$5:$B$104,MATCH(E359,會計科目表!$A$5:$A$104,0)),"科目不存在"))</f>
        <v/>
      </c>
      <c r="G359" s="22"/>
      <c r="H359" s="22"/>
      <c r="I359" s="6"/>
      <c r="J359" s="32" t="str">
        <f aca="false">IF(I359="","",HYPERLINK(IF(LEFT(I359,4)="http",I359,設定!$B$7&amp;I359),"開啟"))</f>
        <v/>
      </c>
      <c r="K359" s="23" t="str">
        <f aca="false">IF(A359="","",IF(B359="","缺日期",IF(E359="","缺科目",IF(F359="科目不存在","科目不存在",IF(ROUND(SUMIF($A$6:$A$505,A359,$G$6:$G$505)-SUMIF($A$6:$A$505,A359,$H$6:$H$505),2)=0,"✔","借貸不平")))))</f>
        <v/>
      </c>
      <c r="L359" s="33" t="str">
        <f aca="false">IF(A359="","",COUNTIF($A$6:A359,A359))</f>
        <v/>
      </c>
      <c r="M359" s="33" t="str">
        <f aca="false">IF(A359="","",A359&amp;"|"&amp;L359)</f>
        <v/>
      </c>
      <c r="N359" s="33" t="str">
        <f aca="false">IF(E359="","",COUNTIF($E$6:E359,E359))</f>
        <v/>
      </c>
      <c r="O359" s="33" t="str">
        <f aca="false">IF(E359="","",E359&amp;"|"&amp;N359)</f>
        <v/>
      </c>
      <c r="P359" s="33" t="str">
        <f aca="false">IF(L359=1,COUNTIF($L$6:L359,1),"")</f>
        <v/>
      </c>
    </row>
    <row r="360" customFormat="false" ht="15" hidden="false" customHeight="false" outlineLevel="0" collapsed="false">
      <c r="A360" s="20"/>
      <c r="B360" s="29"/>
      <c r="C360" s="21"/>
      <c r="D360" s="6"/>
      <c r="E360" s="30"/>
      <c r="F360" s="8" t="str">
        <f aca="false">IF(E360="","",IFERROR(INDEX(會計科目表!$B$5:$B$104,MATCH(E360,會計科目表!$A$5:$A$104,0)),"科目不存在"))</f>
        <v/>
      </c>
      <c r="G360" s="22"/>
      <c r="H360" s="22"/>
      <c r="I360" s="6"/>
      <c r="J360" s="32" t="str">
        <f aca="false">IF(I360="","",HYPERLINK(IF(LEFT(I360,4)="http",I360,設定!$B$7&amp;I360),"開啟"))</f>
        <v/>
      </c>
      <c r="K360" s="23" t="str">
        <f aca="false">IF(A360="","",IF(B360="","缺日期",IF(E360="","缺科目",IF(F360="科目不存在","科目不存在",IF(ROUND(SUMIF($A$6:$A$505,A360,$G$6:$G$505)-SUMIF($A$6:$A$505,A360,$H$6:$H$505),2)=0,"✔","借貸不平")))))</f>
        <v/>
      </c>
      <c r="L360" s="33" t="str">
        <f aca="false">IF(A360="","",COUNTIF($A$6:A360,A360))</f>
        <v/>
      </c>
      <c r="M360" s="33" t="str">
        <f aca="false">IF(A360="","",A360&amp;"|"&amp;L360)</f>
        <v/>
      </c>
      <c r="N360" s="33" t="str">
        <f aca="false">IF(E360="","",COUNTIF($E$6:E360,E360))</f>
        <v/>
      </c>
      <c r="O360" s="33" t="str">
        <f aca="false">IF(E360="","",E360&amp;"|"&amp;N360)</f>
        <v/>
      </c>
      <c r="P360" s="33" t="str">
        <f aca="false">IF(L360=1,COUNTIF($L$6:L360,1),"")</f>
        <v/>
      </c>
    </row>
    <row r="361" customFormat="false" ht="15" hidden="false" customHeight="false" outlineLevel="0" collapsed="false">
      <c r="A361" s="20"/>
      <c r="B361" s="29"/>
      <c r="C361" s="21"/>
      <c r="D361" s="6"/>
      <c r="E361" s="30"/>
      <c r="F361" s="8" t="str">
        <f aca="false">IF(E361="","",IFERROR(INDEX(會計科目表!$B$5:$B$104,MATCH(E361,會計科目表!$A$5:$A$104,0)),"科目不存在"))</f>
        <v/>
      </c>
      <c r="G361" s="22"/>
      <c r="H361" s="22"/>
      <c r="I361" s="6"/>
      <c r="J361" s="32" t="str">
        <f aca="false">IF(I361="","",HYPERLINK(IF(LEFT(I361,4)="http",I361,設定!$B$7&amp;I361),"開啟"))</f>
        <v/>
      </c>
      <c r="K361" s="23" t="str">
        <f aca="false">IF(A361="","",IF(B361="","缺日期",IF(E361="","缺科目",IF(F361="科目不存在","科目不存在",IF(ROUND(SUMIF($A$6:$A$505,A361,$G$6:$G$505)-SUMIF($A$6:$A$505,A361,$H$6:$H$505),2)=0,"✔","借貸不平")))))</f>
        <v/>
      </c>
      <c r="L361" s="33" t="str">
        <f aca="false">IF(A361="","",COUNTIF($A$6:A361,A361))</f>
        <v/>
      </c>
      <c r="M361" s="33" t="str">
        <f aca="false">IF(A361="","",A361&amp;"|"&amp;L361)</f>
        <v/>
      </c>
      <c r="N361" s="33" t="str">
        <f aca="false">IF(E361="","",COUNTIF($E$6:E361,E361))</f>
        <v/>
      </c>
      <c r="O361" s="33" t="str">
        <f aca="false">IF(E361="","",E361&amp;"|"&amp;N361)</f>
        <v/>
      </c>
      <c r="P361" s="33" t="str">
        <f aca="false">IF(L361=1,COUNTIF($L$6:L361,1),"")</f>
        <v/>
      </c>
    </row>
    <row r="362" customFormat="false" ht="15" hidden="false" customHeight="false" outlineLevel="0" collapsed="false">
      <c r="A362" s="20"/>
      <c r="B362" s="29"/>
      <c r="C362" s="21"/>
      <c r="D362" s="6"/>
      <c r="E362" s="30"/>
      <c r="F362" s="8" t="str">
        <f aca="false">IF(E362="","",IFERROR(INDEX(會計科目表!$B$5:$B$104,MATCH(E362,會計科目表!$A$5:$A$104,0)),"科目不存在"))</f>
        <v/>
      </c>
      <c r="G362" s="22"/>
      <c r="H362" s="22"/>
      <c r="I362" s="6"/>
      <c r="J362" s="32" t="str">
        <f aca="false">IF(I362="","",HYPERLINK(IF(LEFT(I362,4)="http",I362,設定!$B$7&amp;I362),"開啟"))</f>
        <v/>
      </c>
      <c r="K362" s="23" t="str">
        <f aca="false">IF(A362="","",IF(B362="","缺日期",IF(E362="","缺科目",IF(F362="科目不存在","科目不存在",IF(ROUND(SUMIF($A$6:$A$505,A362,$G$6:$G$505)-SUMIF($A$6:$A$505,A362,$H$6:$H$505),2)=0,"✔","借貸不平")))))</f>
        <v/>
      </c>
      <c r="L362" s="33" t="str">
        <f aca="false">IF(A362="","",COUNTIF($A$6:A362,A362))</f>
        <v/>
      </c>
      <c r="M362" s="33" t="str">
        <f aca="false">IF(A362="","",A362&amp;"|"&amp;L362)</f>
        <v/>
      </c>
      <c r="N362" s="33" t="str">
        <f aca="false">IF(E362="","",COUNTIF($E$6:E362,E362))</f>
        <v/>
      </c>
      <c r="O362" s="33" t="str">
        <f aca="false">IF(E362="","",E362&amp;"|"&amp;N362)</f>
        <v/>
      </c>
      <c r="P362" s="33" t="str">
        <f aca="false">IF(L362=1,COUNTIF($L$6:L362,1),"")</f>
        <v/>
      </c>
    </row>
    <row r="363" customFormat="false" ht="15" hidden="false" customHeight="false" outlineLevel="0" collapsed="false">
      <c r="A363" s="20"/>
      <c r="B363" s="29"/>
      <c r="C363" s="21"/>
      <c r="D363" s="6"/>
      <c r="E363" s="30"/>
      <c r="F363" s="8" t="str">
        <f aca="false">IF(E363="","",IFERROR(INDEX(會計科目表!$B$5:$B$104,MATCH(E363,會計科目表!$A$5:$A$104,0)),"科目不存在"))</f>
        <v/>
      </c>
      <c r="G363" s="22"/>
      <c r="H363" s="22"/>
      <c r="I363" s="6"/>
      <c r="J363" s="32" t="str">
        <f aca="false">IF(I363="","",HYPERLINK(IF(LEFT(I363,4)="http",I363,設定!$B$7&amp;I363),"開啟"))</f>
        <v/>
      </c>
      <c r="K363" s="23" t="str">
        <f aca="false">IF(A363="","",IF(B363="","缺日期",IF(E363="","缺科目",IF(F363="科目不存在","科目不存在",IF(ROUND(SUMIF($A$6:$A$505,A363,$G$6:$G$505)-SUMIF($A$6:$A$505,A363,$H$6:$H$505),2)=0,"✔","借貸不平")))))</f>
        <v/>
      </c>
      <c r="L363" s="33" t="str">
        <f aca="false">IF(A363="","",COUNTIF($A$6:A363,A363))</f>
        <v/>
      </c>
      <c r="M363" s="33" t="str">
        <f aca="false">IF(A363="","",A363&amp;"|"&amp;L363)</f>
        <v/>
      </c>
      <c r="N363" s="33" t="str">
        <f aca="false">IF(E363="","",COUNTIF($E$6:E363,E363))</f>
        <v/>
      </c>
      <c r="O363" s="33" t="str">
        <f aca="false">IF(E363="","",E363&amp;"|"&amp;N363)</f>
        <v/>
      </c>
      <c r="P363" s="33" t="str">
        <f aca="false">IF(L363=1,COUNTIF($L$6:L363,1),"")</f>
        <v/>
      </c>
    </row>
    <row r="364" customFormat="false" ht="15" hidden="false" customHeight="false" outlineLevel="0" collapsed="false">
      <c r="A364" s="20"/>
      <c r="B364" s="29"/>
      <c r="C364" s="21"/>
      <c r="D364" s="6"/>
      <c r="E364" s="30"/>
      <c r="F364" s="8" t="str">
        <f aca="false">IF(E364="","",IFERROR(INDEX(會計科目表!$B$5:$B$104,MATCH(E364,會計科目表!$A$5:$A$104,0)),"科目不存在"))</f>
        <v/>
      </c>
      <c r="G364" s="22"/>
      <c r="H364" s="22"/>
      <c r="I364" s="6"/>
      <c r="J364" s="32" t="str">
        <f aca="false">IF(I364="","",HYPERLINK(IF(LEFT(I364,4)="http",I364,設定!$B$7&amp;I364),"開啟"))</f>
        <v/>
      </c>
      <c r="K364" s="23" t="str">
        <f aca="false">IF(A364="","",IF(B364="","缺日期",IF(E364="","缺科目",IF(F364="科目不存在","科目不存在",IF(ROUND(SUMIF($A$6:$A$505,A364,$G$6:$G$505)-SUMIF($A$6:$A$505,A364,$H$6:$H$505),2)=0,"✔","借貸不平")))))</f>
        <v/>
      </c>
      <c r="L364" s="33" t="str">
        <f aca="false">IF(A364="","",COUNTIF($A$6:A364,A364))</f>
        <v/>
      </c>
      <c r="M364" s="33" t="str">
        <f aca="false">IF(A364="","",A364&amp;"|"&amp;L364)</f>
        <v/>
      </c>
      <c r="N364" s="33" t="str">
        <f aca="false">IF(E364="","",COUNTIF($E$6:E364,E364))</f>
        <v/>
      </c>
      <c r="O364" s="33" t="str">
        <f aca="false">IF(E364="","",E364&amp;"|"&amp;N364)</f>
        <v/>
      </c>
      <c r="P364" s="33" t="str">
        <f aca="false">IF(L364=1,COUNTIF($L$6:L364,1),"")</f>
        <v/>
      </c>
    </row>
    <row r="365" customFormat="false" ht="15" hidden="false" customHeight="false" outlineLevel="0" collapsed="false">
      <c r="A365" s="20"/>
      <c r="B365" s="29"/>
      <c r="C365" s="21"/>
      <c r="D365" s="6"/>
      <c r="E365" s="30"/>
      <c r="F365" s="8" t="str">
        <f aca="false">IF(E365="","",IFERROR(INDEX(會計科目表!$B$5:$B$104,MATCH(E365,會計科目表!$A$5:$A$104,0)),"科目不存在"))</f>
        <v/>
      </c>
      <c r="G365" s="22"/>
      <c r="H365" s="22"/>
      <c r="I365" s="6"/>
      <c r="J365" s="32" t="str">
        <f aca="false">IF(I365="","",HYPERLINK(IF(LEFT(I365,4)="http",I365,設定!$B$7&amp;I365),"開啟"))</f>
        <v/>
      </c>
      <c r="K365" s="23" t="str">
        <f aca="false">IF(A365="","",IF(B365="","缺日期",IF(E365="","缺科目",IF(F365="科目不存在","科目不存在",IF(ROUND(SUMIF($A$6:$A$505,A365,$G$6:$G$505)-SUMIF($A$6:$A$505,A365,$H$6:$H$505),2)=0,"✔","借貸不平")))))</f>
        <v/>
      </c>
      <c r="L365" s="33" t="str">
        <f aca="false">IF(A365="","",COUNTIF($A$6:A365,A365))</f>
        <v/>
      </c>
      <c r="M365" s="33" t="str">
        <f aca="false">IF(A365="","",A365&amp;"|"&amp;L365)</f>
        <v/>
      </c>
      <c r="N365" s="33" t="str">
        <f aca="false">IF(E365="","",COUNTIF($E$6:E365,E365))</f>
        <v/>
      </c>
      <c r="O365" s="33" t="str">
        <f aca="false">IF(E365="","",E365&amp;"|"&amp;N365)</f>
        <v/>
      </c>
      <c r="P365" s="33" t="str">
        <f aca="false">IF(L365=1,COUNTIF($L$6:L365,1),"")</f>
        <v/>
      </c>
    </row>
    <row r="366" customFormat="false" ht="15" hidden="false" customHeight="false" outlineLevel="0" collapsed="false">
      <c r="A366" s="20"/>
      <c r="B366" s="29"/>
      <c r="C366" s="21"/>
      <c r="D366" s="6"/>
      <c r="E366" s="30"/>
      <c r="F366" s="8" t="str">
        <f aca="false">IF(E366="","",IFERROR(INDEX(會計科目表!$B$5:$B$104,MATCH(E366,會計科目表!$A$5:$A$104,0)),"科目不存在"))</f>
        <v/>
      </c>
      <c r="G366" s="22"/>
      <c r="H366" s="22"/>
      <c r="I366" s="6"/>
      <c r="J366" s="32" t="str">
        <f aca="false">IF(I366="","",HYPERLINK(IF(LEFT(I366,4)="http",I366,設定!$B$7&amp;I366),"開啟"))</f>
        <v/>
      </c>
      <c r="K366" s="23" t="str">
        <f aca="false">IF(A366="","",IF(B366="","缺日期",IF(E366="","缺科目",IF(F366="科目不存在","科目不存在",IF(ROUND(SUMIF($A$6:$A$505,A366,$G$6:$G$505)-SUMIF($A$6:$A$505,A366,$H$6:$H$505),2)=0,"✔","借貸不平")))))</f>
        <v/>
      </c>
      <c r="L366" s="33" t="str">
        <f aca="false">IF(A366="","",COUNTIF($A$6:A366,A366))</f>
        <v/>
      </c>
      <c r="M366" s="33" t="str">
        <f aca="false">IF(A366="","",A366&amp;"|"&amp;L366)</f>
        <v/>
      </c>
      <c r="N366" s="33" t="str">
        <f aca="false">IF(E366="","",COUNTIF($E$6:E366,E366))</f>
        <v/>
      </c>
      <c r="O366" s="33" t="str">
        <f aca="false">IF(E366="","",E366&amp;"|"&amp;N366)</f>
        <v/>
      </c>
      <c r="P366" s="33" t="str">
        <f aca="false">IF(L366=1,COUNTIF($L$6:L366,1),"")</f>
        <v/>
      </c>
    </row>
    <row r="367" customFormat="false" ht="15" hidden="false" customHeight="false" outlineLevel="0" collapsed="false">
      <c r="A367" s="20"/>
      <c r="B367" s="29"/>
      <c r="C367" s="21"/>
      <c r="D367" s="6"/>
      <c r="E367" s="30"/>
      <c r="F367" s="8" t="str">
        <f aca="false">IF(E367="","",IFERROR(INDEX(會計科目表!$B$5:$B$104,MATCH(E367,會計科目表!$A$5:$A$104,0)),"科目不存在"))</f>
        <v/>
      </c>
      <c r="G367" s="22"/>
      <c r="H367" s="22"/>
      <c r="I367" s="6"/>
      <c r="J367" s="32" t="str">
        <f aca="false">IF(I367="","",HYPERLINK(IF(LEFT(I367,4)="http",I367,設定!$B$7&amp;I367),"開啟"))</f>
        <v/>
      </c>
      <c r="K367" s="23" t="str">
        <f aca="false">IF(A367="","",IF(B367="","缺日期",IF(E367="","缺科目",IF(F367="科目不存在","科目不存在",IF(ROUND(SUMIF($A$6:$A$505,A367,$G$6:$G$505)-SUMIF($A$6:$A$505,A367,$H$6:$H$505),2)=0,"✔","借貸不平")))))</f>
        <v/>
      </c>
      <c r="L367" s="33" t="str">
        <f aca="false">IF(A367="","",COUNTIF($A$6:A367,A367))</f>
        <v/>
      </c>
      <c r="M367" s="33" t="str">
        <f aca="false">IF(A367="","",A367&amp;"|"&amp;L367)</f>
        <v/>
      </c>
      <c r="N367" s="33" t="str">
        <f aca="false">IF(E367="","",COUNTIF($E$6:E367,E367))</f>
        <v/>
      </c>
      <c r="O367" s="33" t="str">
        <f aca="false">IF(E367="","",E367&amp;"|"&amp;N367)</f>
        <v/>
      </c>
      <c r="P367" s="33" t="str">
        <f aca="false">IF(L367=1,COUNTIF($L$6:L367,1),"")</f>
        <v/>
      </c>
    </row>
    <row r="368" customFormat="false" ht="15" hidden="false" customHeight="false" outlineLevel="0" collapsed="false">
      <c r="A368" s="20"/>
      <c r="B368" s="29"/>
      <c r="C368" s="21"/>
      <c r="D368" s="6"/>
      <c r="E368" s="30"/>
      <c r="F368" s="8" t="str">
        <f aca="false">IF(E368="","",IFERROR(INDEX(會計科目表!$B$5:$B$104,MATCH(E368,會計科目表!$A$5:$A$104,0)),"科目不存在"))</f>
        <v/>
      </c>
      <c r="G368" s="22"/>
      <c r="H368" s="22"/>
      <c r="I368" s="6"/>
      <c r="J368" s="32" t="str">
        <f aca="false">IF(I368="","",HYPERLINK(IF(LEFT(I368,4)="http",I368,設定!$B$7&amp;I368),"開啟"))</f>
        <v/>
      </c>
      <c r="K368" s="23" t="str">
        <f aca="false">IF(A368="","",IF(B368="","缺日期",IF(E368="","缺科目",IF(F368="科目不存在","科目不存在",IF(ROUND(SUMIF($A$6:$A$505,A368,$G$6:$G$505)-SUMIF($A$6:$A$505,A368,$H$6:$H$505),2)=0,"✔","借貸不平")))))</f>
        <v/>
      </c>
      <c r="L368" s="33" t="str">
        <f aca="false">IF(A368="","",COUNTIF($A$6:A368,A368))</f>
        <v/>
      </c>
      <c r="M368" s="33" t="str">
        <f aca="false">IF(A368="","",A368&amp;"|"&amp;L368)</f>
        <v/>
      </c>
      <c r="N368" s="33" t="str">
        <f aca="false">IF(E368="","",COUNTIF($E$6:E368,E368))</f>
        <v/>
      </c>
      <c r="O368" s="33" t="str">
        <f aca="false">IF(E368="","",E368&amp;"|"&amp;N368)</f>
        <v/>
      </c>
      <c r="P368" s="33" t="str">
        <f aca="false">IF(L368=1,COUNTIF($L$6:L368,1),"")</f>
        <v/>
      </c>
    </row>
    <row r="369" customFormat="false" ht="15" hidden="false" customHeight="false" outlineLevel="0" collapsed="false">
      <c r="A369" s="20"/>
      <c r="B369" s="29"/>
      <c r="C369" s="21"/>
      <c r="D369" s="6"/>
      <c r="E369" s="30"/>
      <c r="F369" s="8" t="str">
        <f aca="false">IF(E369="","",IFERROR(INDEX(會計科目表!$B$5:$B$104,MATCH(E369,會計科目表!$A$5:$A$104,0)),"科目不存在"))</f>
        <v/>
      </c>
      <c r="G369" s="22"/>
      <c r="H369" s="22"/>
      <c r="I369" s="6"/>
      <c r="J369" s="32" t="str">
        <f aca="false">IF(I369="","",HYPERLINK(IF(LEFT(I369,4)="http",I369,設定!$B$7&amp;I369),"開啟"))</f>
        <v/>
      </c>
      <c r="K369" s="23" t="str">
        <f aca="false">IF(A369="","",IF(B369="","缺日期",IF(E369="","缺科目",IF(F369="科目不存在","科目不存在",IF(ROUND(SUMIF($A$6:$A$505,A369,$G$6:$G$505)-SUMIF($A$6:$A$505,A369,$H$6:$H$505),2)=0,"✔","借貸不平")))))</f>
        <v/>
      </c>
      <c r="L369" s="33" t="str">
        <f aca="false">IF(A369="","",COUNTIF($A$6:A369,A369))</f>
        <v/>
      </c>
      <c r="M369" s="33" t="str">
        <f aca="false">IF(A369="","",A369&amp;"|"&amp;L369)</f>
        <v/>
      </c>
      <c r="N369" s="33" t="str">
        <f aca="false">IF(E369="","",COUNTIF($E$6:E369,E369))</f>
        <v/>
      </c>
      <c r="O369" s="33" t="str">
        <f aca="false">IF(E369="","",E369&amp;"|"&amp;N369)</f>
        <v/>
      </c>
      <c r="P369" s="33" t="str">
        <f aca="false">IF(L369=1,COUNTIF($L$6:L369,1),"")</f>
        <v/>
      </c>
    </row>
    <row r="370" customFormat="false" ht="15" hidden="false" customHeight="false" outlineLevel="0" collapsed="false">
      <c r="A370" s="20"/>
      <c r="B370" s="29"/>
      <c r="C370" s="21"/>
      <c r="D370" s="6"/>
      <c r="E370" s="30"/>
      <c r="F370" s="8" t="str">
        <f aca="false">IF(E370="","",IFERROR(INDEX(會計科目表!$B$5:$B$104,MATCH(E370,會計科目表!$A$5:$A$104,0)),"科目不存在"))</f>
        <v/>
      </c>
      <c r="G370" s="22"/>
      <c r="H370" s="22"/>
      <c r="I370" s="6"/>
      <c r="J370" s="32" t="str">
        <f aca="false">IF(I370="","",HYPERLINK(IF(LEFT(I370,4)="http",I370,設定!$B$7&amp;I370),"開啟"))</f>
        <v/>
      </c>
      <c r="K370" s="23" t="str">
        <f aca="false">IF(A370="","",IF(B370="","缺日期",IF(E370="","缺科目",IF(F370="科目不存在","科目不存在",IF(ROUND(SUMIF($A$6:$A$505,A370,$G$6:$G$505)-SUMIF($A$6:$A$505,A370,$H$6:$H$505),2)=0,"✔","借貸不平")))))</f>
        <v/>
      </c>
      <c r="L370" s="33" t="str">
        <f aca="false">IF(A370="","",COUNTIF($A$6:A370,A370))</f>
        <v/>
      </c>
      <c r="M370" s="33" t="str">
        <f aca="false">IF(A370="","",A370&amp;"|"&amp;L370)</f>
        <v/>
      </c>
      <c r="N370" s="33" t="str">
        <f aca="false">IF(E370="","",COUNTIF($E$6:E370,E370))</f>
        <v/>
      </c>
      <c r="O370" s="33" t="str">
        <f aca="false">IF(E370="","",E370&amp;"|"&amp;N370)</f>
        <v/>
      </c>
      <c r="P370" s="33" t="str">
        <f aca="false">IF(L370=1,COUNTIF($L$6:L370,1),"")</f>
        <v/>
      </c>
    </row>
    <row r="371" customFormat="false" ht="15" hidden="false" customHeight="false" outlineLevel="0" collapsed="false">
      <c r="A371" s="20"/>
      <c r="B371" s="29"/>
      <c r="C371" s="21"/>
      <c r="D371" s="6"/>
      <c r="E371" s="30"/>
      <c r="F371" s="8" t="str">
        <f aca="false">IF(E371="","",IFERROR(INDEX(會計科目表!$B$5:$B$104,MATCH(E371,會計科目表!$A$5:$A$104,0)),"科目不存在"))</f>
        <v/>
      </c>
      <c r="G371" s="22"/>
      <c r="H371" s="22"/>
      <c r="I371" s="6"/>
      <c r="J371" s="32" t="str">
        <f aca="false">IF(I371="","",HYPERLINK(IF(LEFT(I371,4)="http",I371,設定!$B$7&amp;I371),"開啟"))</f>
        <v/>
      </c>
      <c r="K371" s="23" t="str">
        <f aca="false">IF(A371="","",IF(B371="","缺日期",IF(E371="","缺科目",IF(F371="科目不存在","科目不存在",IF(ROUND(SUMIF($A$6:$A$505,A371,$G$6:$G$505)-SUMIF($A$6:$A$505,A371,$H$6:$H$505),2)=0,"✔","借貸不平")))))</f>
        <v/>
      </c>
      <c r="L371" s="33" t="str">
        <f aca="false">IF(A371="","",COUNTIF($A$6:A371,A371))</f>
        <v/>
      </c>
      <c r="M371" s="33" t="str">
        <f aca="false">IF(A371="","",A371&amp;"|"&amp;L371)</f>
        <v/>
      </c>
      <c r="N371" s="33" t="str">
        <f aca="false">IF(E371="","",COUNTIF($E$6:E371,E371))</f>
        <v/>
      </c>
      <c r="O371" s="33" t="str">
        <f aca="false">IF(E371="","",E371&amp;"|"&amp;N371)</f>
        <v/>
      </c>
      <c r="P371" s="33" t="str">
        <f aca="false">IF(L371=1,COUNTIF($L$6:L371,1),"")</f>
        <v/>
      </c>
    </row>
    <row r="372" customFormat="false" ht="15" hidden="false" customHeight="false" outlineLevel="0" collapsed="false">
      <c r="A372" s="20"/>
      <c r="B372" s="29"/>
      <c r="C372" s="21"/>
      <c r="D372" s="6"/>
      <c r="E372" s="30"/>
      <c r="F372" s="8" t="str">
        <f aca="false">IF(E372="","",IFERROR(INDEX(會計科目表!$B$5:$B$104,MATCH(E372,會計科目表!$A$5:$A$104,0)),"科目不存在"))</f>
        <v/>
      </c>
      <c r="G372" s="22"/>
      <c r="H372" s="22"/>
      <c r="I372" s="6"/>
      <c r="J372" s="32" t="str">
        <f aca="false">IF(I372="","",HYPERLINK(IF(LEFT(I372,4)="http",I372,設定!$B$7&amp;I372),"開啟"))</f>
        <v/>
      </c>
      <c r="K372" s="23" t="str">
        <f aca="false">IF(A372="","",IF(B372="","缺日期",IF(E372="","缺科目",IF(F372="科目不存在","科目不存在",IF(ROUND(SUMIF($A$6:$A$505,A372,$G$6:$G$505)-SUMIF($A$6:$A$505,A372,$H$6:$H$505),2)=0,"✔","借貸不平")))))</f>
        <v/>
      </c>
      <c r="L372" s="33" t="str">
        <f aca="false">IF(A372="","",COUNTIF($A$6:A372,A372))</f>
        <v/>
      </c>
      <c r="M372" s="33" t="str">
        <f aca="false">IF(A372="","",A372&amp;"|"&amp;L372)</f>
        <v/>
      </c>
      <c r="N372" s="33" t="str">
        <f aca="false">IF(E372="","",COUNTIF($E$6:E372,E372))</f>
        <v/>
      </c>
      <c r="O372" s="33" t="str">
        <f aca="false">IF(E372="","",E372&amp;"|"&amp;N372)</f>
        <v/>
      </c>
      <c r="P372" s="33" t="str">
        <f aca="false">IF(L372=1,COUNTIF($L$6:L372,1),"")</f>
        <v/>
      </c>
    </row>
    <row r="373" customFormat="false" ht="15" hidden="false" customHeight="false" outlineLevel="0" collapsed="false">
      <c r="A373" s="20"/>
      <c r="B373" s="29"/>
      <c r="C373" s="21"/>
      <c r="D373" s="6"/>
      <c r="E373" s="30"/>
      <c r="F373" s="8" t="str">
        <f aca="false">IF(E373="","",IFERROR(INDEX(會計科目表!$B$5:$B$104,MATCH(E373,會計科目表!$A$5:$A$104,0)),"科目不存在"))</f>
        <v/>
      </c>
      <c r="G373" s="22"/>
      <c r="H373" s="22"/>
      <c r="I373" s="6"/>
      <c r="J373" s="32" t="str">
        <f aca="false">IF(I373="","",HYPERLINK(IF(LEFT(I373,4)="http",I373,設定!$B$7&amp;I373),"開啟"))</f>
        <v/>
      </c>
      <c r="K373" s="23" t="str">
        <f aca="false">IF(A373="","",IF(B373="","缺日期",IF(E373="","缺科目",IF(F373="科目不存在","科目不存在",IF(ROUND(SUMIF($A$6:$A$505,A373,$G$6:$G$505)-SUMIF($A$6:$A$505,A373,$H$6:$H$505),2)=0,"✔","借貸不平")))))</f>
        <v/>
      </c>
      <c r="L373" s="33" t="str">
        <f aca="false">IF(A373="","",COUNTIF($A$6:A373,A373))</f>
        <v/>
      </c>
      <c r="M373" s="33" t="str">
        <f aca="false">IF(A373="","",A373&amp;"|"&amp;L373)</f>
        <v/>
      </c>
      <c r="N373" s="33" t="str">
        <f aca="false">IF(E373="","",COUNTIF($E$6:E373,E373))</f>
        <v/>
      </c>
      <c r="O373" s="33" t="str">
        <f aca="false">IF(E373="","",E373&amp;"|"&amp;N373)</f>
        <v/>
      </c>
      <c r="P373" s="33" t="str">
        <f aca="false">IF(L373=1,COUNTIF($L$6:L373,1),"")</f>
        <v/>
      </c>
    </row>
    <row r="374" customFormat="false" ht="15" hidden="false" customHeight="false" outlineLevel="0" collapsed="false">
      <c r="A374" s="20"/>
      <c r="B374" s="29"/>
      <c r="C374" s="21"/>
      <c r="D374" s="6"/>
      <c r="E374" s="30"/>
      <c r="F374" s="8" t="str">
        <f aca="false">IF(E374="","",IFERROR(INDEX(會計科目表!$B$5:$B$104,MATCH(E374,會計科目表!$A$5:$A$104,0)),"科目不存在"))</f>
        <v/>
      </c>
      <c r="G374" s="22"/>
      <c r="H374" s="22"/>
      <c r="I374" s="6"/>
      <c r="J374" s="32" t="str">
        <f aca="false">IF(I374="","",HYPERLINK(IF(LEFT(I374,4)="http",I374,設定!$B$7&amp;I374),"開啟"))</f>
        <v/>
      </c>
      <c r="K374" s="23" t="str">
        <f aca="false">IF(A374="","",IF(B374="","缺日期",IF(E374="","缺科目",IF(F374="科目不存在","科目不存在",IF(ROUND(SUMIF($A$6:$A$505,A374,$G$6:$G$505)-SUMIF($A$6:$A$505,A374,$H$6:$H$505),2)=0,"✔","借貸不平")))))</f>
        <v/>
      </c>
      <c r="L374" s="33" t="str">
        <f aca="false">IF(A374="","",COUNTIF($A$6:A374,A374))</f>
        <v/>
      </c>
      <c r="M374" s="33" t="str">
        <f aca="false">IF(A374="","",A374&amp;"|"&amp;L374)</f>
        <v/>
      </c>
      <c r="N374" s="33" t="str">
        <f aca="false">IF(E374="","",COUNTIF($E$6:E374,E374))</f>
        <v/>
      </c>
      <c r="O374" s="33" t="str">
        <f aca="false">IF(E374="","",E374&amp;"|"&amp;N374)</f>
        <v/>
      </c>
      <c r="P374" s="33" t="str">
        <f aca="false">IF(L374=1,COUNTIF($L$6:L374,1),"")</f>
        <v/>
      </c>
    </row>
    <row r="375" customFormat="false" ht="15" hidden="false" customHeight="false" outlineLevel="0" collapsed="false">
      <c r="A375" s="20"/>
      <c r="B375" s="29"/>
      <c r="C375" s="21"/>
      <c r="D375" s="6"/>
      <c r="E375" s="30"/>
      <c r="F375" s="8" t="str">
        <f aca="false">IF(E375="","",IFERROR(INDEX(會計科目表!$B$5:$B$104,MATCH(E375,會計科目表!$A$5:$A$104,0)),"科目不存在"))</f>
        <v/>
      </c>
      <c r="G375" s="22"/>
      <c r="H375" s="22"/>
      <c r="I375" s="6"/>
      <c r="J375" s="32" t="str">
        <f aca="false">IF(I375="","",HYPERLINK(IF(LEFT(I375,4)="http",I375,設定!$B$7&amp;I375),"開啟"))</f>
        <v/>
      </c>
      <c r="K375" s="23" t="str">
        <f aca="false">IF(A375="","",IF(B375="","缺日期",IF(E375="","缺科目",IF(F375="科目不存在","科目不存在",IF(ROUND(SUMIF($A$6:$A$505,A375,$G$6:$G$505)-SUMIF($A$6:$A$505,A375,$H$6:$H$505),2)=0,"✔","借貸不平")))))</f>
        <v/>
      </c>
      <c r="L375" s="33" t="str">
        <f aca="false">IF(A375="","",COUNTIF($A$6:A375,A375))</f>
        <v/>
      </c>
      <c r="M375" s="33" t="str">
        <f aca="false">IF(A375="","",A375&amp;"|"&amp;L375)</f>
        <v/>
      </c>
      <c r="N375" s="33" t="str">
        <f aca="false">IF(E375="","",COUNTIF($E$6:E375,E375))</f>
        <v/>
      </c>
      <c r="O375" s="33" t="str">
        <f aca="false">IF(E375="","",E375&amp;"|"&amp;N375)</f>
        <v/>
      </c>
      <c r="P375" s="33" t="str">
        <f aca="false">IF(L375=1,COUNTIF($L$6:L375,1),"")</f>
        <v/>
      </c>
    </row>
    <row r="376" customFormat="false" ht="15" hidden="false" customHeight="false" outlineLevel="0" collapsed="false">
      <c r="A376" s="20"/>
      <c r="B376" s="29"/>
      <c r="C376" s="21"/>
      <c r="D376" s="6"/>
      <c r="E376" s="30"/>
      <c r="F376" s="8" t="str">
        <f aca="false">IF(E376="","",IFERROR(INDEX(會計科目表!$B$5:$B$104,MATCH(E376,會計科目表!$A$5:$A$104,0)),"科目不存在"))</f>
        <v/>
      </c>
      <c r="G376" s="22"/>
      <c r="H376" s="22"/>
      <c r="I376" s="6"/>
      <c r="J376" s="32" t="str">
        <f aca="false">IF(I376="","",HYPERLINK(IF(LEFT(I376,4)="http",I376,設定!$B$7&amp;I376),"開啟"))</f>
        <v/>
      </c>
      <c r="K376" s="23" t="str">
        <f aca="false">IF(A376="","",IF(B376="","缺日期",IF(E376="","缺科目",IF(F376="科目不存在","科目不存在",IF(ROUND(SUMIF($A$6:$A$505,A376,$G$6:$G$505)-SUMIF($A$6:$A$505,A376,$H$6:$H$505),2)=0,"✔","借貸不平")))))</f>
        <v/>
      </c>
      <c r="L376" s="33" t="str">
        <f aca="false">IF(A376="","",COUNTIF($A$6:A376,A376))</f>
        <v/>
      </c>
      <c r="M376" s="33" t="str">
        <f aca="false">IF(A376="","",A376&amp;"|"&amp;L376)</f>
        <v/>
      </c>
      <c r="N376" s="33" t="str">
        <f aca="false">IF(E376="","",COUNTIF($E$6:E376,E376))</f>
        <v/>
      </c>
      <c r="O376" s="33" t="str">
        <f aca="false">IF(E376="","",E376&amp;"|"&amp;N376)</f>
        <v/>
      </c>
      <c r="P376" s="33" t="str">
        <f aca="false">IF(L376=1,COUNTIF($L$6:L376,1),"")</f>
        <v/>
      </c>
    </row>
    <row r="377" customFormat="false" ht="15" hidden="false" customHeight="false" outlineLevel="0" collapsed="false">
      <c r="A377" s="20"/>
      <c r="B377" s="29"/>
      <c r="C377" s="21"/>
      <c r="D377" s="6"/>
      <c r="E377" s="30"/>
      <c r="F377" s="8" t="str">
        <f aca="false">IF(E377="","",IFERROR(INDEX(會計科目表!$B$5:$B$104,MATCH(E377,會計科目表!$A$5:$A$104,0)),"科目不存在"))</f>
        <v/>
      </c>
      <c r="G377" s="22"/>
      <c r="H377" s="22"/>
      <c r="I377" s="6"/>
      <c r="J377" s="32" t="str">
        <f aca="false">IF(I377="","",HYPERLINK(IF(LEFT(I377,4)="http",I377,設定!$B$7&amp;I377),"開啟"))</f>
        <v/>
      </c>
      <c r="K377" s="23" t="str">
        <f aca="false">IF(A377="","",IF(B377="","缺日期",IF(E377="","缺科目",IF(F377="科目不存在","科目不存在",IF(ROUND(SUMIF($A$6:$A$505,A377,$G$6:$G$505)-SUMIF($A$6:$A$505,A377,$H$6:$H$505),2)=0,"✔","借貸不平")))))</f>
        <v/>
      </c>
      <c r="L377" s="33" t="str">
        <f aca="false">IF(A377="","",COUNTIF($A$6:A377,A377))</f>
        <v/>
      </c>
      <c r="M377" s="33" t="str">
        <f aca="false">IF(A377="","",A377&amp;"|"&amp;L377)</f>
        <v/>
      </c>
      <c r="N377" s="33" t="str">
        <f aca="false">IF(E377="","",COUNTIF($E$6:E377,E377))</f>
        <v/>
      </c>
      <c r="O377" s="33" t="str">
        <f aca="false">IF(E377="","",E377&amp;"|"&amp;N377)</f>
        <v/>
      </c>
      <c r="P377" s="33" t="str">
        <f aca="false">IF(L377=1,COUNTIF($L$6:L377,1),"")</f>
        <v/>
      </c>
    </row>
    <row r="378" customFormat="false" ht="15" hidden="false" customHeight="false" outlineLevel="0" collapsed="false">
      <c r="A378" s="20"/>
      <c r="B378" s="29"/>
      <c r="C378" s="21"/>
      <c r="D378" s="6"/>
      <c r="E378" s="30"/>
      <c r="F378" s="8" t="str">
        <f aca="false">IF(E378="","",IFERROR(INDEX(會計科目表!$B$5:$B$104,MATCH(E378,會計科目表!$A$5:$A$104,0)),"科目不存在"))</f>
        <v/>
      </c>
      <c r="G378" s="22"/>
      <c r="H378" s="22"/>
      <c r="I378" s="6"/>
      <c r="J378" s="32" t="str">
        <f aca="false">IF(I378="","",HYPERLINK(IF(LEFT(I378,4)="http",I378,設定!$B$7&amp;I378),"開啟"))</f>
        <v/>
      </c>
      <c r="K378" s="23" t="str">
        <f aca="false">IF(A378="","",IF(B378="","缺日期",IF(E378="","缺科目",IF(F378="科目不存在","科目不存在",IF(ROUND(SUMIF($A$6:$A$505,A378,$G$6:$G$505)-SUMIF($A$6:$A$505,A378,$H$6:$H$505),2)=0,"✔","借貸不平")))))</f>
        <v/>
      </c>
      <c r="L378" s="33" t="str">
        <f aca="false">IF(A378="","",COUNTIF($A$6:A378,A378))</f>
        <v/>
      </c>
      <c r="M378" s="33" t="str">
        <f aca="false">IF(A378="","",A378&amp;"|"&amp;L378)</f>
        <v/>
      </c>
      <c r="N378" s="33" t="str">
        <f aca="false">IF(E378="","",COUNTIF($E$6:E378,E378))</f>
        <v/>
      </c>
      <c r="O378" s="33" t="str">
        <f aca="false">IF(E378="","",E378&amp;"|"&amp;N378)</f>
        <v/>
      </c>
      <c r="P378" s="33" t="str">
        <f aca="false">IF(L378=1,COUNTIF($L$6:L378,1),"")</f>
        <v/>
      </c>
    </row>
    <row r="379" customFormat="false" ht="15" hidden="false" customHeight="false" outlineLevel="0" collapsed="false">
      <c r="A379" s="20"/>
      <c r="B379" s="29"/>
      <c r="C379" s="21"/>
      <c r="D379" s="6"/>
      <c r="E379" s="30"/>
      <c r="F379" s="8" t="str">
        <f aca="false">IF(E379="","",IFERROR(INDEX(會計科目表!$B$5:$B$104,MATCH(E379,會計科目表!$A$5:$A$104,0)),"科目不存在"))</f>
        <v/>
      </c>
      <c r="G379" s="22"/>
      <c r="H379" s="22"/>
      <c r="I379" s="6"/>
      <c r="J379" s="32" t="str">
        <f aca="false">IF(I379="","",HYPERLINK(IF(LEFT(I379,4)="http",I379,設定!$B$7&amp;I379),"開啟"))</f>
        <v/>
      </c>
      <c r="K379" s="23" t="str">
        <f aca="false">IF(A379="","",IF(B379="","缺日期",IF(E379="","缺科目",IF(F379="科目不存在","科目不存在",IF(ROUND(SUMIF($A$6:$A$505,A379,$G$6:$G$505)-SUMIF($A$6:$A$505,A379,$H$6:$H$505),2)=0,"✔","借貸不平")))))</f>
        <v/>
      </c>
      <c r="L379" s="33" t="str">
        <f aca="false">IF(A379="","",COUNTIF($A$6:A379,A379))</f>
        <v/>
      </c>
      <c r="M379" s="33" t="str">
        <f aca="false">IF(A379="","",A379&amp;"|"&amp;L379)</f>
        <v/>
      </c>
      <c r="N379" s="33" t="str">
        <f aca="false">IF(E379="","",COUNTIF($E$6:E379,E379))</f>
        <v/>
      </c>
      <c r="O379" s="33" t="str">
        <f aca="false">IF(E379="","",E379&amp;"|"&amp;N379)</f>
        <v/>
      </c>
      <c r="P379" s="33" t="str">
        <f aca="false">IF(L379=1,COUNTIF($L$6:L379,1),"")</f>
        <v/>
      </c>
    </row>
    <row r="380" customFormat="false" ht="15" hidden="false" customHeight="false" outlineLevel="0" collapsed="false">
      <c r="A380" s="20"/>
      <c r="B380" s="29"/>
      <c r="C380" s="21"/>
      <c r="D380" s="6"/>
      <c r="E380" s="30"/>
      <c r="F380" s="8" t="str">
        <f aca="false">IF(E380="","",IFERROR(INDEX(會計科目表!$B$5:$B$104,MATCH(E380,會計科目表!$A$5:$A$104,0)),"科目不存在"))</f>
        <v/>
      </c>
      <c r="G380" s="22"/>
      <c r="H380" s="22"/>
      <c r="I380" s="6"/>
      <c r="J380" s="32" t="str">
        <f aca="false">IF(I380="","",HYPERLINK(IF(LEFT(I380,4)="http",I380,設定!$B$7&amp;I380),"開啟"))</f>
        <v/>
      </c>
      <c r="K380" s="23" t="str">
        <f aca="false">IF(A380="","",IF(B380="","缺日期",IF(E380="","缺科目",IF(F380="科目不存在","科目不存在",IF(ROUND(SUMIF($A$6:$A$505,A380,$G$6:$G$505)-SUMIF($A$6:$A$505,A380,$H$6:$H$505),2)=0,"✔","借貸不平")))))</f>
        <v/>
      </c>
      <c r="L380" s="33" t="str">
        <f aca="false">IF(A380="","",COUNTIF($A$6:A380,A380))</f>
        <v/>
      </c>
      <c r="M380" s="33" t="str">
        <f aca="false">IF(A380="","",A380&amp;"|"&amp;L380)</f>
        <v/>
      </c>
      <c r="N380" s="33" t="str">
        <f aca="false">IF(E380="","",COUNTIF($E$6:E380,E380))</f>
        <v/>
      </c>
      <c r="O380" s="33" t="str">
        <f aca="false">IF(E380="","",E380&amp;"|"&amp;N380)</f>
        <v/>
      </c>
      <c r="P380" s="33" t="str">
        <f aca="false">IF(L380=1,COUNTIF($L$6:L380,1),"")</f>
        <v/>
      </c>
    </row>
    <row r="381" customFormat="false" ht="15" hidden="false" customHeight="false" outlineLevel="0" collapsed="false">
      <c r="A381" s="20"/>
      <c r="B381" s="29"/>
      <c r="C381" s="21"/>
      <c r="D381" s="6"/>
      <c r="E381" s="30"/>
      <c r="F381" s="8" t="str">
        <f aca="false">IF(E381="","",IFERROR(INDEX(會計科目表!$B$5:$B$104,MATCH(E381,會計科目表!$A$5:$A$104,0)),"科目不存在"))</f>
        <v/>
      </c>
      <c r="G381" s="22"/>
      <c r="H381" s="22"/>
      <c r="I381" s="6"/>
      <c r="J381" s="32" t="str">
        <f aca="false">IF(I381="","",HYPERLINK(IF(LEFT(I381,4)="http",I381,設定!$B$7&amp;I381),"開啟"))</f>
        <v/>
      </c>
      <c r="K381" s="23" t="str">
        <f aca="false">IF(A381="","",IF(B381="","缺日期",IF(E381="","缺科目",IF(F381="科目不存在","科目不存在",IF(ROUND(SUMIF($A$6:$A$505,A381,$G$6:$G$505)-SUMIF($A$6:$A$505,A381,$H$6:$H$505),2)=0,"✔","借貸不平")))))</f>
        <v/>
      </c>
      <c r="L381" s="33" t="str">
        <f aca="false">IF(A381="","",COUNTIF($A$6:A381,A381))</f>
        <v/>
      </c>
      <c r="M381" s="33" t="str">
        <f aca="false">IF(A381="","",A381&amp;"|"&amp;L381)</f>
        <v/>
      </c>
      <c r="N381" s="33" t="str">
        <f aca="false">IF(E381="","",COUNTIF($E$6:E381,E381))</f>
        <v/>
      </c>
      <c r="O381" s="33" t="str">
        <f aca="false">IF(E381="","",E381&amp;"|"&amp;N381)</f>
        <v/>
      </c>
      <c r="P381" s="33" t="str">
        <f aca="false">IF(L381=1,COUNTIF($L$6:L381,1),"")</f>
        <v/>
      </c>
    </row>
    <row r="382" customFormat="false" ht="15" hidden="false" customHeight="false" outlineLevel="0" collapsed="false">
      <c r="A382" s="20"/>
      <c r="B382" s="29"/>
      <c r="C382" s="21"/>
      <c r="D382" s="6"/>
      <c r="E382" s="30"/>
      <c r="F382" s="8" t="str">
        <f aca="false">IF(E382="","",IFERROR(INDEX(會計科目表!$B$5:$B$104,MATCH(E382,會計科目表!$A$5:$A$104,0)),"科目不存在"))</f>
        <v/>
      </c>
      <c r="G382" s="22"/>
      <c r="H382" s="22"/>
      <c r="I382" s="6"/>
      <c r="J382" s="32" t="str">
        <f aca="false">IF(I382="","",HYPERLINK(IF(LEFT(I382,4)="http",I382,設定!$B$7&amp;I382),"開啟"))</f>
        <v/>
      </c>
      <c r="K382" s="23" t="str">
        <f aca="false">IF(A382="","",IF(B382="","缺日期",IF(E382="","缺科目",IF(F382="科目不存在","科目不存在",IF(ROUND(SUMIF($A$6:$A$505,A382,$G$6:$G$505)-SUMIF($A$6:$A$505,A382,$H$6:$H$505),2)=0,"✔","借貸不平")))))</f>
        <v/>
      </c>
      <c r="L382" s="33" t="str">
        <f aca="false">IF(A382="","",COUNTIF($A$6:A382,A382))</f>
        <v/>
      </c>
      <c r="M382" s="33" t="str">
        <f aca="false">IF(A382="","",A382&amp;"|"&amp;L382)</f>
        <v/>
      </c>
      <c r="N382" s="33" t="str">
        <f aca="false">IF(E382="","",COUNTIF($E$6:E382,E382))</f>
        <v/>
      </c>
      <c r="O382" s="33" t="str">
        <f aca="false">IF(E382="","",E382&amp;"|"&amp;N382)</f>
        <v/>
      </c>
      <c r="P382" s="33" t="str">
        <f aca="false">IF(L382=1,COUNTIF($L$6:L382,1),"")</f>
        <v/>
      </c>
    </row>
    <row r="383" customFormat="false" ht="15" hidden="false" customHeight="false" outlineLevel="0" collapsed="false">
      <c r="A383" s="20"/>
      <c r="B383" s="29"/>
      <c r="C383" s="21"/>
      <c r="D383" s="6"/>
      <c r="E383" s="30"/>
      <c r="F383" s="8" t="str">
        <f aca="false">IF(E383="","",IFERROR(INDEX(會計科目表!$B$5:$B$104,MATCH(E383,會計科目表!$A$5:$A$104,0)),"科目不存在"))</f>
        <v/>
      </c>
      <c r="G383" s="22"/>
      <c r="H383" s="22"/>
      <c r="I383" s="6"/>
      <c r="J383" s="32" t="str">
        <f aca="false">IF(I383="","",HYPERLINK(IF(LEFT(I383,4)="http",I383,設定!$B$7&amp;I383),"開啟"))</f>
        <v/>
      </c>
      <c r="K383" s="23" t="str">
        <f aca="false">IF(A383="","",IF(B383="","缺日期",IF(E383="","缺科目",IF(F383="科目不存在","科目不存在",IF(ROUND(SUMIF($A$6:$A$505,A383,$G$6:$G$505)-SUMIF($A$6:$A$505,A383,$H$6:$H$505),2)=0,"✔","借貸不平")))))</f>
        <v/>
      </c>
      <c r="L383" s="33" t="str">
        <f aca="false">IF(A383="","",COUNTIF($A$6:A383,A383))</f>
        <v/>
      </c>
      <c r="M383" s="33" t="str">
        <f aca="false">IF(A383="","",A383&amp;"|"&amp;L383)</f>
        <v/>
      </c>
      <c r="N383" s="33" t="str">
        <f aca="false">IF(E383="","",COUNTIF($E$6:E383,E383))</f>
        <v/>
      </c>
      <c r="O383" s="33" t="str">
        <f aca="false">IF(E383="","",E383&amp;"|"&amp;N383)</f>
        <v/>
      </c>
      <c r="P383" s="33" t="str">
        <f aca="false">IF(L383=1,COUNTIF($L$6:L383,1),"")</f>
        <v/>
      </c>
    </row>
    <row r="384" customFormat="false" ht="15" hidden="false" customHeight="false" outlineLevel="0" collapsed="false">
      <c r="A384" s="20"/>
      <c r="B384" s="29"/>
      <c r="C384" s="21"/>
      <c r="D384" s="6"/>
      <c r="E384" s="30"/>
      <c r="F384" s="8" t="str">
        <f aca="false">IF(E384="","",IFERROR(INDEX(會計科目表!$B$5:$B$104,MATCH(E384,會計科目表!$A$5:$A$104,0)),"科目不存在"))</f>
        <v/>
      </c>
      <c r="G384" s="22"/>
      <c r="H384" s="22"/>
      <c r="I384" s="6"/>
      <c r="J384" s="32" t="str">
        <f aca="false">IF(I384="","",HYPERLINK(IF(LEFT(I384,4)="http",I384,設定!$B$7&amp;I384),"開啟"))</f>
        <v/>
      </c>
      <c r="K384" s="23" t="str">
        <f aca="false">IF(A384="","",IF(B384="","缺日期",IF(E384="","缺科目",IF(F384="科目不存在","科目不存在",IF(ROUND(SUMIF($A$6:$A$505,A384,$G$6:$G$505)-SUMIF($A$6:$A$505,A384,$H$6:$H$505),2)=0,"✔","借貸不平")))))</f>
        <v/>
      </c>
      <c r="L384" s="33" t="str">
        <f aca="false">IF(A384="","",COUNTIF($A$6:A384,A384))</f>
        <v/>
      </c>
      <c r="M384" s="33" t="str">
        <f aca="false">IF(A384="","",A384&amp;"|"&amp;L384)</f>
        <v/>
      </c>
      <c r="N384" s="33" t="str">
        <f aca="false">IF(E384="","",COUNTIF($E$6:E384,E384))</f>
        <v/>
      </c>
      <c r="O384" s="33" t="str">
        <f aca="false">IF(E384="","",E384&amp;"|"&amp;N384)</f>
        <v/>
      </c>
      <c r="P384" s="33" t="str">
        <f aca="false">IF(L384=1,COUNTIF($L$6:L384,1),"")</f>
        <v/>
      </c>
    </row>
    <row r="385" customFormat="false" ht="15" hidden="false" customHeight="false" outlineLevel="0" collapsed="false">
      <c r="A385" s="20"/>
      <c r="B385" s="29"/>
      <c r="C385" s="21"/>
      <c r="D385" s="6"/>
      <c r="E385" s="30"/>
      <c r="F385" s="8" t="str">
        <f aca="false">IF(E385="","",IFERROR(INDEX(會計科目表!$B$5:$B$104,MATCH(E385,會計科目表!$A$5:$A$104,0)),"科目不存在"))</f>
        <v/>
      </c>
      <c r="G385" s="22"/>
      <c r="H385" s="22"/>
      <c r="I385" s="6"/>
      <c r="J385" s="32" t="str">
        <f aca="false">IF(I385="","",HYPERLINK(IF(LEFT(I385,4)="http",I385,設定!$B$7&amp;I385),"開啟"))</f>
        <v/>
      </c>
      <c r="K385" s="23" t="str">
        <f aca="false">IF(A385="","",IF(B385="","缺日期",IF(E385="","缺科目",IF(F385="科目不存在","科目不存在",IF(ROUND(SUMIF($A$6:$A$505,A385,$G$6:$G$505)-SUMIF($A$6:$A$505,A385,$H$6:$H$505),2)=0,"✔","借貸不平")))))</f>
        <v/>
      </c>
      <c r="L385" s="33" t="str">
        <f aca="false">IF(A385="","",COUNTIF($A$6:A385,A385))</f>
        <v/>
      </c>
      <c r="M385" s="33" t="str">
        <f aca="false">IF(A385="","",A385&amp;"|"&amp;L385)</f>
        <v/>
      </c>
      <c r="N385" s="33" t="str">
        <f aca="false">IF(E385="","",COUNTIF($E$6:E385,E385))</f>
        <v/>
      </c>
      <c r="O385" s="33" t="str">
        <f aca="false">IF(E385="","",E385&amp;"|"&amp;N385)</f>
        <v/>
      </c>
      <c r="P385" s="33" t="str">
        <f aca="false">IF(L385=1,COUNTIF($L$6:L385,1),"")</f>
        <v/>
      </c>
    </row>
    <row r="386" customFormat="false" ht="15" hidden="false" customHeight="false" outlineLevel="0" collapsed="false">
      <c r="A386" s="20"/>
      <c r="B386" s="29"/>
      <c r="C386" s="21"/>
      <c r="D386" s="6"/>
      <c r="E386" s="30"/>
      <c r="F386" s="8" t="str">
        <f aca="false">IF(E386="","",IFERROR(INDEX(會計科目表!$B$5:$B$104,MATCH(E386,會計科目表!$A$5:$A$104,0)),"科目不存在"))</f>
        <v/>
      </c>
      <c r="G386" s="22"/>
      <c r="H386" s="22"/>
      <c r="I386" s="6"/>
      <c r="J386" s="32" t="str">
        <f aca="false">IF(I386="","",HYPERLINK(IF(LEFT(I386,4)="http",I386,設定!$B$7&amp;I386),"開啟"))</f>
        <v/>
      </c>
      <c r="K386" s="23" t="str">
        <f aca="false">IF(A386="","",IF(B386="","缺日期",IF(E386="","缺科目",IF(F386="科目不存在","科目不存在",IF(ROUND(SUMIF($A$6:$A$505,A386,$G$6:$G$505)-SUMIF($A$6:$A$505,A386,$H$6:$H$505),2)=0,"✔","借貸不平")))))</f>
        <v/>
      </c>
      <c r="L386" s="33" t="str">
        <f aca="false">IF(A386="","",COUNTIF($A$6:A386,A386))</f>
        <v/>
      </c>
      <c r="M386" s="33" t="str">
        <f aca="false">IF(A386="","",A386&amp;"|"&amp;L386)</f>
        <v/>
      </c>
      <c r="N386" s="33" t="str">
        <f aca="false">IF(E386="","",COUNTIF($E$6:E386,E386))</f>
        <v/>
      </c>
      <c r="O386" s="33" t="str">
        <f aca="false">IF(E386="","",E386&amp;"|"&amp;N386)</f>
        <v/>
      </c>
      <c r="P386" s="33" t="str">
        <f aca="false">IF(L386=1,COUNTIF($L$6:L386,1),"")</f>
        <v/>
      </c>
    </row>
    <row r="387" customFormat="false" ht="15" hidden="false" customHeight="false" outlineLevel="0" collapsed="false">
      <c r="A387" s="20"/>
      <c r="B387" s="29"/>
      <c r="C387" s="21"/>
      <c r="D387" s="6"/>
      <c r="E387" s="30"/>
      <c r="F387" s="8" t="str">
        <f aca="false">IF(E387="","",IFERROR(INDEX(會計科目表!$B$5:$B$104,MATCH(E387,會計科目表!$A$5:$A$104,0)),"科目不存在"))</f>
        <v/>
      </c>
      <c r="G387" s="22"/>
      <c r="H387" s="22"/>
      <c r="I387" s="6"/>
      <c r="J387" s="32" t="str">
        <f aca="false">IF(I387="","",HYPERLINK(IF(LEFT(I387,4)="http",I387,設定!$B$7&amp;I387),"開啟"))</f>
        <v/>
      </c>
      <c r="K387" s="23" t="str">
        <f aca="false">IF(A387="","",IF(B387="","缺日期",IF(E387="","缺科目",IF(F387="科目不存在","科目不存在",IF(ROUND(SUMIF($A$6:$A$505,A387,$G$6:$G$505)-SUMIF($A$6:$A$505,A387,$H$6:$H$505),2)=0,"✔","借貸不平")))))</f>
        <v/>
      </c>
      <c r="L387" s="33" t="str">
        <f aca="false">IF(A387="","",COUNTIF($A$6:A387,A387))</f>
        <v/>
      </c>
      <c r="M387" s="33" t="str">
        <f aca="false">IF(A387="","",A387&amp;"|"&amp;L387)</f>
        <v/>
      </c>
      <c r="N387" s="33" t="str">
        <f aca="false">IF(E387="","",COUNTIF($E$6:E387,E387))</f>
        <v/>
      </c>
      <c r="O387" s="33" t="str">
        <f aca="false">IF(E387="","",E387&amp;"|"&amp;N387)</f>
        <v/>
      </c>
      <c r="P387" s="33" t="str">
        <f aca="false">IF(L387=1,COUNTIF($L$6:L387,1),"")</f>
        <v/>
      </c>
    </row>
    <row r="388" customFormat="false" ht="15" hidden="false" customHeight="false" outlineLevel="0" collapsed="false">
      <c r="A388" s="20"/>
      <c r="B388" s="29"/>
      <c r="C388" s="21"/>
      <c r="D388" s="6"/>
      <c r="E388" s="30"/>
      <c r="F388" s="8" t="str">
        <f aca="false">IF(E388="","",IFERROR(INDEX(會計科目表!$B$5:$B$104,MATCH(E388,會計科目表!$A$5:$A$104,0)),"科目不存在"))</f>
        <v/>
      </c>
      <c r="G388" s="22"/>
      <c r="H388" s="22"/>
      <c r="I388" s="6"/>
      <c r="J388" s="32" t="str">
        <f aca="false">IF(I388="","",HYPERLINK(IF(LEFT(I388,4)="http",I388,設定!$B$7&amp;I388),"開啟"))</f>
        <v/>
      </c>
      <c r="K388" s="23" t="str">
        <f aca="false">IF(A388="","",IF(B388="","缺日期",IF(E388="","缺科目",IF(F388="科目不存在","科目不存在",IF(ROUND(SUMIF($A$6:$A$505,A388,$G$6:$G$505)-SUMIF($A$6:$A$505,A388,$H$6:$H$505),2)=0,"✔","借貸不平")))))</f>
        <v/>
      </c>
      <c r="L388" s="33" t="str">
        <f aca="false">IF(A388="","",COUNTIF($A$6:A388,A388))</f>
        <v/>
      </c>
      <c r="M388" s="33" t="str">
        <f aca="false">IF(A388="","",A388&amp;"|"&amp;L388)</f>
        <v/>
      </c>
      <c r="N388" s="33" t="str">
        <f aca="false">IF(E388="","",COUNTIF($E$6:E388,E388))</f>
        <v/>
      </c>
      <c r="O388" s="33" t="str">
        <f aca="false">IF(E388="","",E388&amp;"|"&amp;N388)</f>
        <v/>
      </c>
      <c r="P388" s="33" t="str">
        <f aca="false">IF(L388=1,COUNTIF($L$6:L388,1),"")</f>
        <v/>
      </c>
    </row>
    <row r="389" customFormat="false" ht="15" hidden="false" customHeight="false" outlineLevel="0" collapsed="false">
      <c r="A389" s="20"/>
      <c r="B389" s="29"/>
      <c r="C389" s="21"/>
      <c r="D389" s="6"/>
      <c r="E389" s="30"/>
      <c r="F389" s="8" t="str">
        <f aca="false">IF(E389="","",IFERROR(INDEX(會計科目表!$B$5:$B$104,MATCH(E389,會計科目表!$A$5:$A$104,0)),"科目不存在"))</f>
        <v/>
      </c>
      <c r="G389" s="22"/>
      <c r="H389" s="22"/>
      <c r="I389" s="6"/>
      <c r="J389" s="32" t="str">
        <f aca="false">IF(I389="","",HYPERLINK(IF(LEFT(I389,4)="http",I389,設定!$B$7&amp;I389),"開啟"))</f>
        <v/>
      </c>
      <c r="K389" s="23" t="str">
        <f aca="false">IF(A389="","",IF(B389="","缺日期",IF(E389="","缺科目",IF(F389="科目不存在","科目不存在",IF(ROUND(SUMIF($A$6:$A$505,A389,$G$6:$G$505)-SUMIF($A$6:$A$505,A389,$H$6:$H$505),2)=0,"✔","借貸不平")))))</f>
        <v/>
      </c>
      <c r="L389" s="33" t="str">
        <f aca="false">IF(A389="","",COUNTIF($A$6:A389,A389))</f>
        <v/>
      </c>
      <c r="M389" s="33" t="str">
        <f aca="false">IF(A389="","",A389&amp;"|"&amp;L389)</f>
        <v/>
      </c>
      <c r="N389" s="33" t="str">
        <f aca="false">IF(E389="","",COUNTIF($E$6:E389,E389))</f>
        <v/>
      </c>
      <c r="O389" s="33" t="str">
        <f aca="false">IF(E389="","",E389&amp;"|"&amp;N389)</f>
        <v/>
      </c>
      <c r="P389" s="33" t="str">
        <f aca="false">IF(L389=1,COUNTIF($L$6:L389,1),"")</f>
        <v/>
      </c>
    </row>
    <row r="390" customFormat="false" ht="15" hidden="false" customHeight="false" outlineLevel="0" collapsed="false">
      <c r="A390" s="20"/>
      <c r="B390" s="29"/>
      <c r="C390" s="21"/>
      <c r="D390" s="6"/>
      <c r="E390" s="30"/>
      <c r="F390" s="8" t="str">
        <f aca="false">IF(E390="","",IFERROR(INDEX(會計科目表!$B$5:$B$104,MATCH(E390,會計科目表!$A$5:$A$104,0)),"科目不存在"))</f>
        <v/>
      </c>
      <c r="G390" s="22"/>
      <c r="H390" s="22"/>
      <c r="I390" s="6"/>
      <c r="J390" s="32" t="str">
        <f aca="false">IF(I390="","",HYPERLINK(IF(LEFT(I390,4)="http",I390,設定!$B$7&amp;I390),"開啟"))</f>
        <v/>
      </c>
      <c r="K390" s="23" t="str">
        <f aca="false">IF(A390="","",IF(B390="","缺日期",IF(E390="","缺科目",IF(F390="科目不存在","科目不存在",IF(ROUND(SUMIF($A$6:$A$505,A390,$G$6:$G$505)-SUMIF($A$6:$A$505,A390,$H$6:$H$505),2)=0,"✔","借貸不平")))))</f>
        <v/>
      </c>
      <c r="L390" s="33" t="str">
        <f aca="false">IF(A390="","",COUNTIF($A$6:A390,A390))</f>
        <v/>
      </c>
      <c r="M390" s="33" t="str">
        <f aca="false">IF(A390="","",A390&amp;"|"&amp;L390)</f>
        <v/>
      </c>
      <c r="N390" s="33" t="str">
        <f aca="false">IF(E390="","",COUNTIF($E$6:E390,E390))</f>
        <v/>
      </c>
      <c r="O390" s="33" t="str">
        <f aca="false">IF(E390="","",E390&amp;"|"&amp;N390)</f>
        <v/>
      </c>
      <c r="P390" s="33" t="str">
        <f aca="false">IF(L390=1,COUNTIF($L$6:L390,1),"")</f>
        <v/>
      </c>
    </row>
    <row r="391" customFormat="false" ht="15" hidden="false" customHeight="false" outlineLevel="0" collapsed="false">
      <c r="A391" s="20"/>
      <c r="B391" s="29"/>
      <c r="C391" s="21"/>
      <c r="D391" s="6"/>
      <c r="E391" s="30"/>
      <c r="F391" s="8" t="str">
        <f aca="false">IF(E391="","",IFERROR(INDEX(會計科目表!$B$5:$B$104,MATCH(E391,會計科目表!$A$5:$A$104,0)),"科目不存在"))</f>
        <v/>
      </c>
      <c r="G391" s="22"/>
      <c r="H391" s="22"/>
      <c r="I391" s="6"/>
      <c r="J391" s="32" t="str">
        <f aca="false">IF(I391="","",HYPERLINK(IF(LEFT(I391,4)="http",I391,設定!$B$7&amp;I391),"開啟"))</f>
        <v/>
      </c>
      <c r="K391" s="23" t="str">
        <f aca="false">IF(A391="","",IF(B391="","缺日期",IF(E391="","缺科目",IF(F391="科目不存在","科目不存在",IF(ROUND(SUMIF($A$6:$A$505,A391,$G$6:$G$505)-SUMIF($A$6:$A$505,A391,$H$6:$H$505),2)=0,"✔","借貸不平")))))</f>
        <v/>
      </c>
      <c r="L391" s="33" t="str">
        <f aca="false">IF(A391="","",COUNTIF($A$6:A391,A391))</f>
        <v/>
      </c>
      <c r="M391" s="33" t="str">
        <f aca="false">IF(A391="","",A391&amp;"|"&amp;L391)</f>
        <v/>
      </c>
      <c r="N391" s="33" t="str">
        <f aca="false">IF(E391="","",COUNTIF($E$6:E391,E391))</f>
        <v/>
      </c>
      <c r="O391" s="33" t="str">
        <f aca="false">IF(E391="","",E391&amp;"|"&amp;N391)</f>
        <v/>
      </c>
      <c r="P391" s="33" t="str">
        <f aca="false">IF(L391=1,COUNTIF($L$6:L391,1),"")</f>
        <v/>
      </c>
    </row>
    <row r="392" customFormat="false" ht="15" hidden="false" customHeight="false" outlineLevel="0" collapsed="false">
      <c r="A392" s="20"/>
      <c r="B392" s="29"/>
      <c r="C392" s="21"/>
      <c r="D392" s="6"/>
      <c r="E392" s="30"/>
      <c r="F392" s="8" t="str">
        <f aca="false">IF(E392="","",IFERROR(INDEX(會計科目表!$B$5:$B$104,MATCH(E392,會計科目表!$A$5:$A$104,0)),"科目不存在"))</f>
        <v/>
      </c>
      <c r="G392" s="22"/>
      <c r="H392" s="22"/>
      <c r="I392" s="6"/>
      <c r="J392" s="32" t="str">
        <f aca="false">IF(I392="","",HYPERLINK(IF(LEFT(I392,4)="http",I392,設定!$B$7&amp;I392),"開啟"))</f>
        <v/>
      </c>
      <c r="K392" s="23" t="str">
        <f aca="false">IF(A392="","",IF(B392="","缺日期",IF(E392="","缺科目",IF(F392="科目不存在","科目不存在",IF(ROUND(SUMIF($A$6:$A$505,A392,$G$6:$G$505)-SUMIF($A$6:$A$505,A392,$H$6:$H$505),2)=0,"✔","借貸不平")))))</f>
        <v/>
      </c>
      <c r="L392" s="33" t="str">
        <f aca="false">IF(A392="","",COUNTIF($A$6:A392,A392))</f>
        <v/>
      </c>
      <c r="M392" s="33" t="str">
        <f aca="false">IF(A392="","",A392&amp;"|"&amp;L392)</f>
        <v/>
      </c>
      <c r="N392" s="33" t="str">
        <f aca="false">IF(E392="","",COUNTIF($E$6:E392,E392))</f>
        <v/>
      </c>
      <c r="O392" s="33" t="str">
        <f aca="false">IF(E392="","",E392&amp;"|"&amp;N392)</f>
        <v/>
      </c>
      <c r="P392" s="33" t="str">
        <f aca="false">IF(L392=1,COUNTIF($L$6:L392,1),"")</f>
        <v/>
      </c>
    </row>
    <row r="393" customFormat="false" ht="15" hidden="false" customHeight="false" outlineLevel="0" collapsed="false">
      <c r="A393" s="20"/>
      <c r="B393" s="29"/>
      <c r="C393" s="21"/>
      <c r="D393" s="6"/>
      <c r="E393" s="30"/>
      <c r="F393" s="8" t="str">
        <f aca="false">IF(E393="","",IFERROR(INDEX(會計科目表!$B$5:$B$104,MATCH(E393,會計科目表!$A$5:$A$104,0)),"科目不存在"))</f>
        <v/>
      </c>
      <c r="G393" s="22"/>
      <c r="H393" s="22"/>
      <c r="I393" s="6"/>
      <c r="J393" s="32" t="str">
        <f aca="false">IF(I393="","",HYPERLINK(IF(LEFT(I393,4)="http",I393,設定!$B$7&amp;I393),"開啟"))</f>
        <v/>
      </c>
      <c r="K393" s="23" t="str">
        <f aca="false">IF(A393="","",IF(B393="","缺日期",IF(E393="","缺科目",IF(F393="科目不存在","科目不存在",IF(ROUND(SUMIF($A$6:$A$505,A393,$G$6:$G$505)-SUMIF($A$6:$A$505,A393,$H$6:$H$505),2)=0,"✔","借貸不平")))))</f>
        <v/>
      </c>
      <c r="L393" s="33" t="str">
        <f aca="false">IF(A393="","",COUNTIF($A$6:A393,A393))</f>
        <v/>
      </c>
      <c r="M393" s="33" t="str">
        <f aca="false">IF(A393="","",A393&amp;"|"&amp;L393)</f>
        <v/>
      </c>
      <c r="N393" s="33" t="str">
        <f aca="false">IF(E393="","",COUNTIF($E$6:E393,E393))</f>
        <v/>
      </c>
      <c r="O393" s="33" t="str">
        <f aca="false">IF(E393="","",E393&amp;"|"&amp;N393)</f>
        <v/>
      </c>
      <c r="P393" s="33" t="str">
        <f aca="false">IF(L393=1,COUNTIF($L$6:L393,1),"")</f>
        <v/>
      </c>
    </row>
    <row r="394" customFormat="false" ht="15" hidden="false" customHeight="false" outlineLevel="0" collapsed="false">
      <c r="A394" s="20"/>
      <c r="B394" s="29"/>
      <c r="C394" s="21"/>
      <c r="D394" s="6"/>
      <c r="E394" s="30"/>
      <c r="F394" s="8" t="str">
        <f aca="false">IF(E394="","",IFERROR(INDEX(會計科目表!$B$5:$B$104,MATCH(E394,會計科目表!$A$5:$A$104,0)),"科目不存在"))</f>
        <v/>
      </c>
      <c r="G394" s="22"/>
      <c r="H394" s="22"/>
      <c r="I394" s="6"/>
      <c r="J394" s="32" t="str">
        <f aca="false">IF(I394="","",HYPERLINK(IF(LEFT(I394,4)="http",I394,設定!$B$7&amp;I394),"開啟"))</f>
        <v/>
      </c>
      <c r="K394" s="23" t="str">
        <f aca="false">IF(A394="","",IF(B394="","缺日期",IF(E394="","缺科目",IF(F394="科目不存在","科目不存在",IF(ROUND(SUMIF($A$6:$A$505,A394,$G$6:$G$505)-SUMIF($A$6:$A$505,A394,$H$6:$H$505),2)=0,"✔","借貸不平")))))</f>
        <v/>
      </c>
      <c r="L394" s="33" t="str">
        <f aca="false">IF(A394="","",COUNTIF($A$6:A394,A394))</f>
        <v/>
      </c>
      <c r="M394" s="33" t="str">
        <f aca="false">IF(A394="","",A394&amp;"|"&amp;L394)</f>
        <v/>
      </c>
      <c r="N394" s="33" t="str">
        <f aca="false">IF(E394="","",COUNTIF($E$6:E394,E394))</f>
        <v/>
      </c>
      <c r="O394" s="33" t="str">
        <f aca="false">IF(E394="","",E394&amp;"|"&amp;N394)</f>
        <v/>
      </c>
      <c r="P394" s="33" t="str">
        <f aca="false">IF(L394=1,COUNTIF($L$6:L394,1),"")</f>
        <v/>
      </c>
    </row>
    <row r="395" customFormat="false" ht="15" hidden="false" customHeight="false" outlineLevel="0" collapsed="false">
      <c r="A395" s="20"/>
      <c r="B395" s="29"/>
      <c r="C395" s="21"/>
      <c r="D395" s="6"/>
      <c r="E395" s="30"/>
      <c r="F395" s="8" t="str">
        <f aca="false">IF(E395="","",IFERROR(INDEX(會計科目表!$B$5:$B$104,MATCH(E395,會計科目表!$A$5:$A$104,0)),"科目不存在"))</f>
        <v/>
      </c>
      <c r="G395" s="22"/>
      <c r="H395" s="22"/>
      <c r="I395" s="6"/>
      <c r="J395" s="32" t="str">
        <f aca="false">IF(I395="","",HYPERLINK(IF(LEFT(I395,4)="http",I395,設定!$B$7&amp;I395),"開啟"))</f>
        <v/>
      </c>
      <c r="K395" s="23" t="str">
        <f aca="false">IF(A395="","",IF(B395="","缺日期",IF(E395="","缺科目",IF(F395="科目不存在","科目不存在",IF(ROUND(SUMIF($A$6:$A$505,A395,$G$6:$G$505)-SUMIF($A$6:$A$505,A395,$H$6:$H$505),2)=0,"✔","借貸不平")))))</f>
        <v/>
      </c>
      <c r="L395" s="33" t="str">
        <f aca="false">IF(A395="","",COUNTIF($A$6:A395,A395))</f>
        <v/>
      </c>
      <c r="M395" s="33" t="str">
        <f aca="false">IF(A395="","",A395&amp;"|"&amp;L395)</f>
        <v/>
      </c>
      <c r="N395" s="33" t="str">
        <f aca="false">IF(E395="","",COUNTIF($E$6:E395,E395))</f>
        <v/>
      </c>
      <c r="O395" s="33" t="str">
        <f aca="false">IF(E395="","",E395&amp;"|"&amp;N395)</f>
        <v/>
      </c>
      <c r="P395" s="33" t="str">
        <f aca="false">IF(L395=1,COUNTIF($L$6:L395,1),"")</f>
        <v/>
      </c>
    </row>
    <row r="396" customFormat="false" ht="15" hidden="false" customHeight="false" outlineLevel="0" collapsed="false">
      <c r="A396" s="20"/>
      <c r="B396" s="29"/>
      <c r="C396" s="21"/>
      <c r="D396" s="6"/>
      <c r="E396" s="30"/>
      <c r="F396" s="8" t="str">
        <f aca="false">IF(E396="","",IFERROR(INDEX(會計科目表!$B$5:$B$104,MATCH(E396,會計科目表!$A$5:$A$104,0)),"科目不存在"))</f>
        <v/>
      </c>
      <c r="G396" s="22"/>
      <c r="H396" s="22"/>
      <c r="I396" s="6"/>
      <c r="J396" s="32" t="str">
        <f aca="false">IF(I396="","",HYPERLINK(IF(LEFT(I396,4)="http",I396,設定!$B$7&amp;I396),"開啟"))</f>
        <v/>
      </c>
      <c r="K396" s="23" t="str">
        <f aca="false">IF(A396="","",IF(B396="","缺日期",IF(E396="","缺科目",IF(F396="科目不存在","科目不存在",IF(ROUND(SUMIF($A$6:$A$505,A396,$G$6:$G$505)-SUMIF($A$6:$A$505,A396,$H$6:$H$505),2)=0,"✔","借貸不平")))))</f>
        <v/>
      </c>
      <c r="L396" s="33" t="str">
        <f aca="false">IF(A396="","",COUNTIF($A$6:A396,A396))</f>
        <v/>
      </c>
      <c r="M396" s="33" t="str">
        <f aca="false">IF(A396="","",A396&amp;"|"&amp;L396)</f>
        <v/>
      </c>
      <c r="N396" s="33" t="str">
        <f aca="false">IF(E396="","",COUNTIF($E$6:E396,E396))</f>
        <v/>
      </c>
      <c r="O396" s="33" t="str">
        <f aca="false">IF(E396="","",E396&amp;"|"&amp;N396)</f>
        <v/>
      </c>
      <c r="P396" s="33" t="str">
        <f aca="false">IF(L396=1,COUNTIF($L$6:L396,1),"")</f>
        <v/>
      </c>
    </row>
    <row r="397" customFormat="false" ht="15" hidden="false" customHeight="false" outlineLevel="0" collapsed="false">
      <c r="A397" s="20"/>
      <c r="B397" s="29"/>
      <c r="C397" s="21"/>
      <c r="D397" s="6"/>
      <c r="E397" s="30"/>
      <c r="F397" s="8" t="str">
        <f aca="false">IF(E397="","",IFERROR(INDEX(會計科目表!$B$5:$B$104,MATCH(E397,會計科目表!$A$5:$A$104,0)),"科目不存在"))</f>
        <v/>
      </c>
      <c r="G397" s="22"/>
      <c r="H397" s="22"/>
      <c r="I397" s="6"/>
      <c r="J397" s="32" t="str">
        <f aca="false">IF(I397="","",HYPERLINK(IF(LEFT(I397,4)="http",I397,設定!$B$7&amp;I397),"開啟"))</f>
        <v/>
      </c>
      <c r="K397" s="23" t="str">
        <f aca="false">IF(A397="","",IF(B397="","缺日期",IF(E397="","缺科目",IF(F397="科目不存在","科目不存在",IF(ROUND(SUMIF($A$6:$A$505,A397,$G$6:$G$505)-SUMIF($A$6:$A$505,A397,$H$6:$H$505),2)=0,"✔","借貸不平")))))</f>
        <v/>
      </c>
      <c r="L397" s="33" t="str">
        <f aca="false">IF(A397="","",COUNTIF($A$6:A397,A397))</f>
        <v/>
      </c>
      <c r="M397" s="33" t="str">
        <f aca="false">IF(A397="","",A397&amp;"|"&amp;L397)</f>
        <v/>
      </c>
      <c r="N397" s="33" t="str">
        <f aca="false">IF(E397="","",COUNTIF($E$6:E397,E397))</f>
        <v/>
      </c>
      <c r="O397" s="33" t="str">
        <f aca="false">IF(E397="","",E397&amp;"|"&amp;N397)</f>
        <v/>
      </c>
      <c r="P397" s="33" t="str">
        <f aca="false">IF(L397=1,COUNTIF($L$6:L397,1),"")</f>
        <v/>
      </c>
    </row>
    <row r="398" customFormat="false" ht="15" hidden="false" customHeight="false" outlineLevel="0" collapsed="false">
      <c r="A398" s="20"/>
      <c r="B398" s="29"/>
      <c r="C398" s="21"/>
      <c r="D398" s="6"/>
      <c r="E398" s="30"/>
      <c r="F398" s="8" t="str">
        <f aca="false">IF(E398="","",IFERROR(INDEX(會計科目表!$B$5:$B$104,MATCH(E398,會計科目表!$A$5:$A$104,0)),"科目不存在"))</f>
        <v/>
      </c>
      <c r="G398" s="22"/>
      <c r="H398" s="22"/>
      <c r="I398" s="6"/>
      <c r="J398" s="32" t="str">
        <f aca="false">IF(I398="","",HYPERLINK(IF(LEFT(I398,4)="http",I398,設定!$B$7&amp;I398),"開啟"))</f>
        <v/>
      </c>
      <c r="K398" s="23" t="str">
        <f aca="false">IF(A398="","",IF(B398="","缺日期",IF(E398="","缺科目",IF(F398="科目不存在","科目不存在",IF(ROUND(SUMIF($A$6:$A$505,A398,$G$6:$G$505)-SUMIF($A$6:$A$505,A398,$H$6:$H$505),2)=0,"✔","借貸不平")))))</f>
        <v/>
      </c>
      <c r="L398" s="33" t="str">
        <f aca="false">IF(A398="","",COUNTIF($A$6:A398,A398))</f>
        <v/>
      </c>
      <c r="M398" s="33" t="str">
        <f aca="false">IF(A398="","",A398&amp;"|"&amp;L398)</f>
        <v/>
      </c>
      <c r="N398" s="33" t="str">
        <f aca="false">IF(E398="","",COUNTIF($E$6:E398,E398))</f>
        <v/>
      </c>
      <c r="O398" s="33" t="str">
        <f aca="false">IF(E398="","",E398&amp;"|"&amp;N398)</f>
        <v/>
      </c>
      <c r="P398" s="33" t="str">
        <f aca="false">IF(L398=1,COUNTIF($L$6:L398,1),"")</f>
        <v/>
      </c>
    </row>
    <row r="399" customFormat="false" ht="15" hidden="false" customHeight="false" outlineLevel="0" collapsed="false">
      <c r="A399" s="20"/>
      <c r="B399" s="29"/>
      <c r="C399" s="21"/>
      <c r="D399" s="6"/>
      <c r="E399" s="30"/>
      <c r="F399" s="8" t="str">
        <f aca="false">IF(E399="","",IFERROR(INDEX(會計科目表!$B$5:$B$104,MATCH(E399,會計科目表!$A$5:$A$104,0)),"科目不存在"))</f>
        <v/>
      </c>
      <c r="G399" s="22"/>
      <c r="H399" s="22"/>
      <c r="I399" s="6"/>
      <c r="J399" s="32" t="str">
        <f aca="false">IF(I399="","",HYPERLINK(IF(LEFT(I399,4)="http",I399,設定!$B$7&amp;I399),"開啟"))</f>
        <v/>
      </c>
      <c r="K399" s="23" t="str">
        <f aca="false">IF(A399="","",IF(B399="","缺日期",IF(E399="","缺科目",IF(F399="科目不存在","科目不存在",IF(ROUND(SUMIF($A$6:$A$505,A399,$G$6:$G$505)-SUMIF($A$6:$A$505,A399,$H$6:$H$505),2)=0,"✔","借貸不平")))))</f>
        <v/>
      </c>
      <c r="L399" s="33" t="str">
        <f aca="false">IF(A399="","",COUNTIF($A$6:A399,A399))</f>
        <v/>
      </c>
      <c r="M399" s="33" t="str">
        <f aca="false">IF(A399="","",A399&amp;"|"&amp;L399)</f>
        <v/>
      </c>
      <c r="N399" s="33" t="str">
        <f aca="false">IF(E399="","",COUNTIF($E$6:E399,E399))</f>
        <v/>
      </c>
      <c r="O399" s="33" t="str">
        <f aca="false">IF(E399="","",E399&amp;"|"&amp;N399)</f>
        <v/>
      </c>
      <c r="P399" s="33" t="str">
        <f aca="false">IF(L399=1,COUNTIF($L$6:L399,1),"")</f>
        <v/>
      </c>
    </row>
    <row r="400" customFormat="false" ht="15" hidden="false" customHeight="false" outlineLevel="0" collapsed="false">
      <c r="A400" s="20"/>
      <c r="B400" s="29"/>
      <c r="C400" s="21"/>
      <c r="D400" s="6"/>
      <c r="E400" s="30"/>
      <c r="F400" s="8" t="str">
        <f aca="false">IF(E400="","",IFERROR(INDEX(會計科目表!$B$5:$B$104,MATCH(E400,會計科目表!$A$5:$A$104,0)),"科目不存在"))</f>
        <v/>
      </c>
      <c r="G400" s="22"/>
      <c r="H400" s="22"/>
      <c r="I400" s="6"/>
      <c r="J400" s="32" t="str">
        <f aca="false">IF(I400="","",HYPERLINK(IF(LEFT(I400,4)="http",I400,設定!$B$7&amp;I400),"開啟"))</f>
        <v/>
      </c>
      <c r="K400" s="23" t="str">
        <f aca="false">IF(A400="","",IF(B400="","缺日期",IF(E400="","缺科目",IF(F400="科目不存在","科目不存在",IF(ROUND(SUMIF($A$6:$A$505,A400,$G$6:$G$505)-SUMIF($A$6:$A$505,A400,$H$6:$H$505),2)=0,"✔","借貸不平")))))</f>
        <v/>
      </c>
      <c r="L400" s="33" t="str">
        <f aca="false">IF(A400="","",COUNTIF($A$6:A400,A400))</f>
        <v/>
      </c>
      <c r="M400" s="33" t="str">
        <f aca="false">IF(A400="","",A400&amp;"|"&amp;L400)</f>
        <v/>
      </c>
      <c r="N400" s="33" t="str">
        <f aca="false">IF(E400="","",COUNTIF($E$6:E400,E400))</f>
        <v/>
      </c>
      <c r="O400" s="33" t="str">
        <f aca="false">IF(E400="","",E400&amp;"|"&amp;N400)</f>
        <v/>
      </c>
      <c r="P400" s="33" t="str">
        <f aca="false">IF(L400=1,COUNTIF($L$6:L400,1),"")</f>
        <v/>
      </c>
    </row>
    <row r="401" customFormat="false" ht="15" hidden="false" customHeight="false" outlineLevel="0" collapsed="false">
      <c r="A401" s="20"/>
      <c r="B401" s="29"/>
      <c r="C401" s="21"/>
      <c r="D401" s="6"/>
      <c r="E401" s="30"/>
      <c r="F401" s="8" t="str">
        <f aca="false">IF(E401="","",IFERROR(INDEX(會計科目表!$B$5:$B$104,MATCH(E401,會計科目表!$A$5:$A$104,0)),"科目不存在"))</f>
        <v/>
      </c>
      <c r="G401" s="22"/>
      <c r="H401" s="22"/>
      <c r="I401" s="6"/>
      <c r="J401" s="32" t="str">
        <f aca="false">IF(I401="","",HYPERLINK(IF(LEFT(I401,4)="http",I401,設定!$B$7&amp;I401),"開啟"))</f>
        <v/>
      </c>
      <c r="K401" s="23" t="str">
        <f aca="false">IF(A401="","",IF(B401="","缺日期",IF(E401="","缺科目",IF(F401="科目不存在","科目不存在",IF(ROUND(SUMIF($A$6:$A$505,A401,$G$6:$G$505)-SUMIF($A$6:$A$505,A401,$H$6:$H$505),2)=0,"✔","借貸不平")))))</f>
        <v/>
      </c>
      <c r="L401" s="33" t="str">
        <f aca="false">IF(A401="","",COUNTIF($A$6:A401,A401))</f>
        <v/>
      </c>
      <c r="M401" s="33" t="str">
        <f aca="false">IF(A401="","",A401&amp;"|"&amp;L401)</f>
        <v/>
      </c>
      <c r="N401" s="33" t="str">
        <f aca="false">IF(E401="","",COUNTIF($E$6:E401,E401))</f>
        <v/>
      </c>
      <c r="O401" s="33" t="str">
        <f aca="false">IF(E401="","",E401&amp;"|"&amp;N401)</f>
        <v/>
      </c>
      <c r="P401" s="33" t="str">
        <f aca="false">IF(L401=1,COUNTIF($L$6:L401,1),"")</f>
        <v/>
      </c>
    </row>
    <row r="402" customFormat="false" ht="15" hidden="false" customHeight="false" outlineLevel="0" collapsed="false">
      <c r="A402" s="20"/>
      <c r="B402" s="29"/>
      <c r="C402" s="21"/>
      <c r="D402" s="6"/>
      <c r="E402" s="30"/>
      <c r="F402" s="8" t="str">
        <f aca="false">IF(E402="","",IFERROR(INDEX(會計科目表!$B$5:$B$104,MATCH(E402,會計科目表!$A$5:$A$104,0)),"科目不存在"))</f>
        <v/>
      </c>
      <c r="G402" s="22"/>
      <c r="H402" s="22"/>
      <c r="I402" s="6"/>
      <c r="J402" s="32" t="str">
        <f aca="false">IF(I402="","",HYPERLINK(IF(LEFT(I402,4)="http",I402,設定!$B$7&amp;I402),"開啟"))</f>
        <v/>
      </c>
      <c r="K402" s="23" t="str">
        <f aca="false">IF(A402="","",IF(B402="","缺日期",IF(E402="","缺科目",IF(F402="科目不存在","科目不存在",IF(ROUND(SUMIF($A$6:$A$505,A402,$G$6:$G$505)-SUMIF($A$6:$A$505,A402,$H$6:$H$505),2)=0,"✔","借貸不平")))))</f>
        <v/>
      </c>
      <c r="L402" s="33" t="str">
        <f aca="false">IF(A402="","",COUNTIF($A$6:A402,A402))</f>
        <v/>
      </c>
      <c r="M402" s="33" t="str">
        <f aca="false">IF(A402="","",A402&amp;"|"&amp;L402)</f>
        <v/>
      </c>
      <c r="N402" s="33" t="str">
        <f aca="false">IF(E402="","",COUNTIF($E$6:E402,E402))</f>
        <v/>
      </c>
      <c r="O402" s="33" t="str">
        <f aca="false">IF(E402="","",E402&amp;"|"&amp;N402)</f>
        <v/>
      </c>
      <c r="P402" s="33" t="str">
        <f aca="false">IF(L402=1,COUNTIF($L$6:L402,1),"")</f>
        <v/>
      </c>
    </row>
    <row r="403" customFormat="false" ht="15" hidden="false" customHeight="false" outlineLevel="0" collapsed="false">
      <c r="A403" s="20"/>
      <c r="B403" s="29"/>
      <c r="C403" s="21"/>
      <c r="D403" s="6"/>
      <c r="E403" s="30"/>
      <c r="F403" s="8" t="str">
        <f aca="false">IF(E403="","",IFERROR(INDEX(會計科目表!$B$5:$B$104,MATCH(E403,會計科目表!$A$5:$A$104,0)),"科目不存在"))</f>
        <v/>
      </c>
      <c r="G403" s="22"/>
      <c r="H403" s="22"/>
      <c r="I403" s="6"/>
      <c r="J403" s="32" t="str">
        <f aca="false">IF(I403="","",HYPERLINK(IF(LEFT(I403,4)="http",I403,設定!$B$7&amp;I403),"開啟"))</f>
        <v/>
      </c>
      <c r="K403" s="23" t="str">
        <f aca="false">IF(A403="","",IF(B403="","缺日期",IF(E403="","缺科目",IF(F403="科目不存在","科目不存在",IF(ROUND(SUMIF($A$6:$A$505,A403,$G$6:$G$505)-SUMIF($A$6:$A$505,A403,$H$6:$H$505),2)=0,"✔","借貸不平")))))</f>
        <v/>
      </c>
      <c r="L403" s="33" t="str">
        <f aca="false">IF(A403="","",COUNTIF($A$6:A403,A403))</f>
        <v/>
      </c>
      <c r="M403" s="33" t="str">
        <f aca="false">IF(A403="","",A403&amp;"|"&amp;L403)</f>
        <v/>
      </c>
      <c r="N403" s="33" t="str">
        <f aca="false">IF(E403="","",COUNTIF($E$6:E403,E403))</f>
        <v/>
      </c>
      <c r="O403" s="33" t="str">
        <f aca="false">IF(E403="","",E403&amp;"|"&amp;N403)</f>
        <v/>
      </c>
      <c r="P403" s="33" t="str">
        <f aca="false">IF(L403=1,COUNTIF($L$6:L403,1),"")</f>
        <v/>
      </c>
    </row>
    <row r="404" customFormat="false" ht="15" hidden="false" customHeight="false" outlineLevel="0" collapsed="false">
      <c r="A404" s="20"/>
      <c r="B404" s="29"/>
      <c r="C404" s="21"/>
      <c r="D404" s="6"/>
      <c r="E404" s="30"/>
      <c r="F404" s="8" t="str">
        <f aca="false">IF(E404="","",IFERROR(INDEX(會計科目表!$B$5:$B$104,MATCH(E404,會計科目表!$A$5:$A$104,0)),"科目不存在"))</f>
        <v/>
      </c>
      <c r="G404" s="22"/>
      <c r="H404" s="22"/>
      <c r="I404" s="6"/>
      <c r="J404" s="32" t="str">
        <f aca="false">IF(I404="","",HYPERLINK(IF(LEFT(I404,4)="http",I404,設定!$B$7&amp;I404),"開啟"))</f>
        <v/>
      </c>
      <c r="K404" s="23" t="str">
        <f aca="false">IF(A404="","",IF(B404="","缺日期",IF(E404="","缺科目",IF(F404="科目不存在","科目不存在",IF(ROUND(SUMIF($A$6:$A$505,A404,$G$6:$G$505)-SUMIF($A$6:$A$505,A404,$H$6:$H$505),2)=0,"✔","借貸不平")))))</f>
        <v/>
      </c>
      <c r="L404" s="33" t="str">
        <f aca="false">IF(A404="","",COUNTIF($A$6:A404,A404))</f>
        <v/>
      </c>
      <c r="M404" s="33" t="str">
        <f aca="false">IF(A404="","",A404&amp;"|"&amp;L404)</f>
        <v/>
      </c>
      <c r="N404" s="33" t="str">
        <f aca="false">IF(E404="","",COUNTIF($E$6:E404,E404))</f>
        <v/>
      </c>
      <c r="O404" s="33" t="str">
        <f aca="false">IF(E404="","",E404&amp;"|"&amp;N404)</f>
        <v/>
      </c>
      <c r="P404" s="33" t="str">
        <f aca="false">IF(L404=1,COUNTIF($L$6:L404,1),"")</f>
        <v/>
      </c>
    </row>
    <row r="405" customFormat="false" ht="15" hidden="false" customHeight="false" outlineLevel="0" collapsed="false">
      <c r="A405" s="20"/>
      <c r="B405" s="29"/>
      <c r="C405" s="21"/>
      <c r="D405" s="6"/>
      <c r="E405" s="30"/>
      <c r="F405" s="8" t="str">
        <f aca="false">IF(E405="","",IFERROR(INDEX(會計科目表!$B$5:$B$104,MATCH(E405,會計科目表!$A$5:$A$104,0)),"科目不存在"))</f>
        <v/>
      </c>
      <c r="G405" s="22"/>
      <c r="H405" s="22"/>
      <c r="I405" s="6"/>
      <c r="J405" s="32" t="str">
        <f aca="false">IF(I405="","",HYPERLINK(IF(LEFT(I405,4)="http",I405,設定!$B$7&amp;I405),"開啟"))</f>
        <v/>
      </c>
      <c r="K405" s="23" t="str">
        <f aca="false">IF(A405="","",IF(B405="","缺日期",IF(E405="","缺科目",IF(F405="科目不存在","科目不存在",IF(ROUND(SUMIF($A$6:$A$505,A405,$G$6:$G$505)-SUMIF($A$6:$A$505,A405,$H$6:$H$505),2)=0,"✔","借貸不平")))))</f>
        <v/>
      </c>
      <c r="L405" s="33" t="str">
        <f aca="false">IF(A405="","",COUNTIF($A$6:A405,A405))</f>
        <v/>
      </c>
      <c r="M405" s="33" t="str">
        <f aca="false">IF(A405="","",A405&amp;"|"&amp;L405)</f>
        <v/>
      </c>
      <c r="N405" s="33" t="str">
        <f aca="false">IF(E405="","",COUNTIF($E$6:E405,E405))</f>
        <v/>
      </c>
      <c r="O405" s="33" t="str">
        <f aca="false">IF(E405="","",E405&amp;"|"&amp;N405)</f>
        <v/>
      </c>
      <c r="P405" s="33" t="str">
        <f aca="false">IF(L405=1,COUNTIF($L$6:L405,1),"")</f>
        <v/>
      </c>
    </row>
    <row r="406" customFormat="false" ht="15" hidden="false" customHeight="false" outlineLevel="0" collapsed="false">
      <c r="A406" s="20"/>
      <c r="B406" s="29"/>
      <c r="C406" s="21"/>
      <c r="D406" s="6"/>
      <c r="E406" s="30"/>
      <c r="F406" s="8" t="str">
        <f aca="false">IF(E406="","",IFERROR(INDEX(會計科目表!$B$5:$B$104,MATCH(E406,會計科目表!$A$5:$A$104,0)),"科目不存在"))</f>
        <v/>
      </c>
      <c r="G406" s="22"/>
      <c r="H406" s="22"/>
      <c r="I406" s="6"/>
      <c r="J406" s="32" t="str">
        <f aca="false">IF(I406="","",HYPERLINK(IF(LEFT(I406,4)="http",I406,設定!$B$7&amp;I406),"開啟"))</f>
        <v/>
      </c>
      <c r="K406" s="23" t="str">
        <f aca="false">IF(A406="","",IF(B406="","缺日期",IF(E406="","缺科目",IF(F406="科目不存在","科目不存在",IF(ROUND(SUMIF($A$6:$A$505,A406,$G$6:$G$505)-SUMIF($A$6:$A$505,A406,$H$6:$H$505),2)=0,"✔","借貸不平")))))</f>
        <v/>
      </c>
      <c r="L406" s="33" t="str">
        <f aca="false">IF(A406="","",COUNTIF($A$6:A406,A406))</f>
        <v/>
      </c>
      <c r="M406" s="33" t="str">
        <f aca="false">IF(A406="","",A406&amp;"|"&amp;L406)</f>
        <v/>
      </c>
      <c r="N406" s="33" t="str">
        <f aca="false">IF(E406="","",COUNTIF($E$6:E406,E406))</f>
        <v/>
      </c>
      <c r="O406" s="33" t="str">
        <f aca="false">IF(E406="","",E406&amp;"|"&amp;N406)</f>
        <v/>
      </c>
      <c r="P406" s="33" t="str">
        <f aca="false">IF(L406=1,COUNTIF($L$6:L406,1),"")</f>
        <v/>
      </c>
    </row>
    <row r="407" customFormat="false" ht="15" hidden="false" customHeight="false" outlineLevel="0" collapsed="false">
      <c r="A407" s="20"/>
      <c r="B407" s="29"/>
      <c r="C407" s="21"/>
      <c r="D407" s="6"/>
      <c r="E407" s="30"/>
      <c r="F407" s="8" t="str">
        <f aca="false">IF(E407="","",IFERROR(INDEX(會計科目表!$B$5:$B$104,MATCH(E407,會計科目表!$A$5:$A$104,0)),"科目不存在"))</f>
        <v/>
      </c>
      <c r="G407" s="22"/>
      <c r="H407" s="22"/>
      <c r="I407" s="6"/>
      <c r="J407" s="32" t="str">
        <f aca="false">IF(I407="","",HYPERLINK(IF(LEFT(I407,4)="http",I407,設定!$B$7&amp;I407),"開啟"))</f>
        <v/>
      </c>
      <c r="K407" s="23" t="str">
        <f aca="false">IF(A407="","",IF(B407="","缺日期",IF(E407="","缺科目",IF(F407="科目不存在","科目不存在",IF(ROUND(SUMIF($A$6:$A$505,A407,$G$6:$G$505)-SUMIF($A$6:$A$505,A407,$H$6:$H$505),2)=0,"✔","借貸不平")))))</f>
        <v/>
      </c>
      <c r="L407" s="33" t="str">
        <f aca="false">IF(A407="","",COUNTIF($A$6:A407,A407))</f>
        <v/>
      </c>
      <c r="M407" s="33" t="str">
        <f aca="false">IF(A407="","",A407&amp;"|"&amp;L407)</f>
        <v/>
      </c>
      <c r="N407" s="33" t="str">
        <f aca="false">IF(E407="","",COUNTIF($E$6:E407,E407))</f>
        <v/>
      </c>
      <c r="O407" s="33" t="str">
        <f aca="false">IF(E407="","",E407&amp;"|"&amp;N407)</f>
        <v/>
      </c>
      <c r="P407" s="33" t="str">
        <f aca="false">IF(L407=1,COUNTIF($L$6:L407,1),"")</f>
        <v/>
      </c>
    </row>
    <row r="408" customFormat="false" ht="15" hidden="false" customHeight="false" outlineLevel="0" collapsed="false">
      <c r="A408" s="20"/>
      <c r="B408" s="29"/>
      <c r="C408" s="21"/>
      <c r="D408" s="6"/>
      <c r="E408" s="30"/>
      <c r="F408" s="8" t="str">
        <f aca="false">IF(E408="","",IFERROR(INDEX(會計科目表!$B$5:$B$104,MATCH(E408,會計科目表!$A$5:$A$104,0)),"科目不存在"))</f>
        <v/>
      </c>
      <c r="G408" s="22"/>
      <c r="H408" s="22"/>
      <c r="I408" s="6"/>
      <c r="J408" s="32" t="str">
        <f aca="false">IF(I408="","",HYPERLINK(IF(LEFT(I408,4)="http",I408,設定!$B$7&amp;I408),"開啟"))</f>
        <v/>
      </c>
      <c r="K408" s="23" t="str">
        <f aca="false">IF(A408="","",IF(B408="","缺日期",IF(E408="","缺科目",IF(F408="科目不存在","科目不存在",IF(ROUND(SUMIF($A$6:$A$505,A408,$G$6:$G$505)-SUMIF($A$6:$A$505,A408,$H$6:$H$505),2)=0,"✔","借貸不平")))))</f>
        <v/>
      </c>
      <c r="L408" s="33" t="str">
        <f aca="false">IF(A408="","",COUNTIF($A$6:A408,A408))</f>
        <v/>
      </c>
      <c r="M408" s="33" t="str">
        <f aca="false">IF(A408="","",A408&amp;"|"&amp;L408)</f>
        <v/>
      </c>
      <c r="N408" s="33" t="str">
        <f aca="false">IF(E408="","",COUNTIF($E$6:E408,E408))</f>
        <v/>
      </c>
      <c r="O408" s="33" t="str">
        <f aca="false">IF(E408="","",E408&amp;"|"&amp;N408)</f>
        <v/>
      </c>
      <c r="P408" s="33" t="str">
        <f aca="false">IF(L408=1,COUNTIF($L$6:L408,1),"")</f>
        <v/>
      </c>
    </row>
    <row r="409" customFormat="false" ht="15" hidden="false" customHeight="false" outlineLevel="0" collapsed="false">
      <c r="A409" s="20"/>
      <c r="B409" s="29"/>
      <c r="C409" s="21"/>
      <c r="D409" s="6"/>
      <c r="E409" s="30"/>
      <c r="F409" s="8" t="str">
        <f aca="false">IF(E409="","",IFERROR(INDEX(會計科目表!$B$5:$B$104,MATCH(E409,會計科目表!$A$5:$A$104,0)),"科目不存在"))</f>
        <v/>
      </c>
      <c r="G409" s="22"/>
      <c r="H409" s="22"/>
      <c r="I409" s="6"/>
      <c r="J409" s="32" t="str">
        <f aca="false">IF(I409="","",HYPERLINK(IF(LEFT(I409,4)="http",I409,設定!$B$7&amp;I409),"開啟"))</f>
        <v/>
      </c>
      <c r="K409" s="23" t="str">
        <f aca="false">IF(A409="","",IF(B409="","缺日期",IF(E409="","缺科目",IF(F409="科目不存在","科目不存在",IF(ROUND(SUMIF($A$6:$A$505,A409,$G$6:$G$505)-SUMIF($A$6:$A$505,A409,$H$6:$H$505),2)=0,"✔","借貸不平")))))</f>
        <v/>
      </c>
      <c r="L409" s="33" t="str">
        <f aca="false">IF(A409="","",COUNTIF($A$6:A409,A409))</f>
        <v/>
      </c>
      <c r="M409" s="33" t="str">
        <f aca="false">IF(A409="","",A409&amp;"|"&amp;L409)</f>
        <v/>
      </c>
      <c r="N409" s="33" t="str">
        <f aca="false">IF(E409="","",COUNTIF($E$6:E409,E409))</f>
        <v/>
      </c>
      <c r="O409" s="33" t="str">
        <f aca="false">IF(E409="","",E409&amp;"|"&amp;N409)</f>
        <v/>
      </c>
      <c r="P409" s="33" t="str">
        <f aca="false">IF(L409=1,COUNTIF($L$6:L409,1),"")</f>
        <v/>
      </c>
    </row>
    <row r="410" customFormat="false" ht="15" hidden="false" customHeight="false" outlineLevel="0" collapsed="false">
      <c r="A410" s="20"/>
      <c r="B410" s="29"/>
      <c r="C410" s="21"/>
      <c r="D410" s="6"/>
      <c r="E410" s="30"/>
      <c r="F410" s="8" t="str">
        <f aca="false">IF(E410="","",IFERROR(INDEX(會計科目表!$B$5:$B$104,MATCH(E410,會計科目表!$A$5:$A$104,0)),"科目不存在"))</f>
        <v/>
      </c>
      <c r="G410" s="22"/>
      <c r="H410" s="22"/>
      <c r="I410" s="6"/>
      <c r="J410" s="32" t="str">
        <f aca="false">IF(I410="","",HYPERLINK(IF(LEFT(I410,4)="http",I410,設定!$B$7&amp;I410),"開啟"))</f>
        <v/>
      </c>
      <c r="K410" s="23" t="str">
        <f aca="false">IF(A410="","",IF(B410="","缺日期",IF(E410="","缺科目",IF(F410="科目不存在","科目不存在",IF(ROUND(SUMIF($A$6:$A$505,A410,$G$6:$G$505)-SUMIF($A$6:$A$505,A410,$H$6:$H$505),2)=0,"✔","借貸不平")))))</f>
        <v/>
      </c>
      <c r="L410" s="33" t="str">
        <f aca="false">IF(A410="","",COUNTIF($A$6:A410,A410))</f>
        <v/>
      </c>
      <c r="M410" s="33" t="str">
        <f aca="false">IF(A410="","",A410&amp;"|"&amp;L410)</f>
        <v/>
      </c>
      <c r="N410" s="33" t="str">
        <f aca="false">IF(E410="","",COUNTIF($E$6:E410,E410))</f>
        <v/>
      </c>
      <c r="O410" s="33" t="str">
        <f aca="false">IF(E410="","",E410&amp;"|"&amp;N410)</f>
        <v/>
      </c>
      <c r="P410" s="33" t="str">
        <f aca="false">IF(L410=1,COUNTIF($L$6:L410,1),"")</f>
        <v/>
      </c>
    </row>
    <row r="411" customFormat="false" ht="15" hidden="false" customHeight="false" outlineLevel="0" collapsed="false">
      <c r="A411" s="20"/>
      <c r="B411" s="29"/>
      <c r="C411" s="21"/>
      <c r="D411" s="6"/>
      <c r="E411" s="30"/>
      <c r="F411" s="8" t="str">
        <f aca="false">IF(E411="","",IFERROR(INDEX(會計科目表!$B$5:$B$104,MATCH(E411,會計科目表!$A$5:$A$104,0)),"科目不存在"))</f>
        <v/>
      </c>
      <c r="G411" s="22"/>
      <c r="H411" s="22"/>
      <c r="I411" s="6"/>
      <c r="J411" s="32" t="str">
        <f aca="false">IF(I411="","",HYPERLINK(IF(LEFT(I411,4)="http",I411,設定!$B$7&amp;I411),"開啟"))</f>
        <v/>
      </c>
      <c r="K411" s="23" t="str">
        <f aca="false">IF(A411="","",IF(B411="","缺日期",IF(E411="","缺科目",IF(F411="科目不存在","科目不存在",IF(ROUND(SUMIF($A$6:$A$505,A411,$G$6:$G$505)-SUMIF($A$6:$A$505,A411,$H$6:$H$505),2)=0,"✔","借貸不平")))))</f>
        <v/>
      </c>
      <c r="L411" s="33" t="str">
        <f aca="false">IF(A411="","",COUNTIF($A$6:A411,A411))</f>
        <v/>
      </c>
      <c r="M411" s="33" t="str">
        <f aca="false">IF(A411="","",A411&amp;"|"&amp;L411)</f>
        <v/>
      </c>
      <c r="N411" s="33" t="str">
        <f aca="false">IF(E411="","",COUNTIF($E$6:E411,E411))</f>
        <v/>
      </c>
      <c r="O411" s="33" t="str">
        <f aca="false">IF(E411="","",E411&amp;"|"&amp;N411)</f>
        <v/>
      </c>
      <c r="P411" s="33" t="str">
        <f aca="false">IF(L411=1,COUNTIF($L$6:L411,1),"")</f>
        <v/>
      </c>
    </row>
    <row r="412" customFormat="false" ht="15" hidden="false" customHeight="false" outlineLevel="0" collapsed="false">
      <c r="A412" s="20"/>
      <c r="B412" s="29"/>
      <c r="C412" s="21"/>
      <c r="D412" s="6"/>
      <c r="E412" s="30"/>
      <c r="F412" s="8" t="str">
        <f aca="false">IF(E412="","",IFERROR(INDEX(會計科目表!$B$5:$B$104,MATCH(E412,會計科目表!$A$5:$A$104,0)),"科目不存在"))</f>
        <v/>
      </c>
      <c r="G412" s="22"/>
      <c r="H412" s="22"/>
      <c r="I412" s="6"/>
      <c r="J412" s="32" t="str">
        <f aca="false">IF(I412="","",HYPERLINK(IF(LEFT(I412,4)="http",I412,設定!$B$7&amp;I412),"開啟"))</f>
        <v/>
      </c>
      <c r="K412" s="23" t="str">
        <f aca="false">IF(A412="","",IF(B412="","缺日期",IF(E412="","缺科目",IF(F412="科目不存在","科目不存在",IF(ROUND(SUMIF($A$6:$A$505,A412,$G$6:$G$505)-SUMIF($A$6:$A$505,A412,$H$6:$H$505),2)=0,"✔","借貸不平")))))</f>
        <v/>
      </c>
      <c r="L412" s="33" t="str">
        <f aca="false">IF(A412="","",COUNTIF($A$6:A412,A412))</f>
        <v/>
      </c>
      <c r="M412" s="33" t="str">
        <f aca="false">IF(A412="","",A412&amp;"|"&amp;L412)</f>
        <v/>
      </c>
      <c r="N412" s="33" t="str">
        <f aca="false">IF(E412="","",COUNTIF($E$6:E412,E412))</f>
        <v/>
      </c>
      <c r="O412" s="33" t="str">
        <f aca="false">IF(E412="","",E412&amp;"|"&amp;N412)</f>
        <v/>
      </c>
      <c r="P412" s="33" t="str">
        <f aca="false">IF(L412=1,COUNTIF($L$6:L412,1),"")</f>
        <v/>
      </c>
    </row>
    <row r="413" customFormat="false" ht="15" hidden="false" customHeight="false" outlineLevel="0" collapsed="false">
      <c r="A413" s="20"/>
      <c r="B413" s="29"/>
      <c r="C413" s="21"/>
      <c r="D413" s="6"/>
      <c r="E413" s="30"/>
      <c r="F413" s="8" t="str">
        <f aca="false">IF(E413="","",IFERROR(INDEX(會計科目表!$B$5:$B$104,MATCH(E413,會計科目表!$A$5:$A$104,0)),"科目不存在"))</f>
        <v/>
      </c>
      <c r="G413" s="22"/>
      <c r="H413" s="22"/>
      <c r="I413" s="6"/>
      <c r="J413" s="32" t="str">
        <f aca="false">IF(I413="","",HYPERLINK(IF(LEFT(I413,4)="http",I413,設定!$B$7&amp;I413),"開啟"))</f>
        <v/>
      </c>
      <c r="K413" s="23" t="str">
        <f aca="false">IF(A413="","",IF(B413="","缺日期",IF(E413="","缺科目",IF(F413="科目不存在","科目不存在",IF(ROUND(SUMIF($A$6:$A$505,A413,$G$6:$G$505)-SUMIF($A$6:$A$505,A413,$H$6:$H$505),2)=0,"✔","借貸不平")))))</f>
        <v/>
      </c>
      <c r="L413" s="33" t="str">
        <f aca="false">IF(A413="","",COUNTIF($A$6:A413,A413))</f>
        <v/>
      </c>
      <c r="M413" s="33" t="str">
        <f aca="false">IF(A413="","",A413&amp;"|"&amp;L413)</f>
        <v/>
      </c>
      <c r="N413" s="33" t="str">
        <f aca="false">IF(E413="","",COUNTIF($E$6:E413,E413))</f>
        <v/>
      </c>
      <c r="O413" s="33" t="str">
        <f aca="false">IF(E413="","",E413&amp;"|"&amp;N413)</f>
        <v/>
      </c>
      <c r="P413" s="33" t="str">
        <f aca="false">IF(L413=1,COUNTIF($L$6:L413,1),"")</f>
        <v/>
      </c>
    </row>
    <row r="414" customFormat="false" ht="15" hidden="false" customHeight="false" outlineLevel="0" collapsed="false">
      <c r="A414" s="20"/>
      <c r="B414" s="29"/>
      <c r="C414" s="21"/>
      <c r="D414" s="6"/>
      <c r="E414" s="30"/>
      <c r="F414" s="8" t="str">
        <f aca="false">IF(E414="","",IFERROR(INDEX(會計科目表!$B$5:$B$104,MATCH(E414,會計科目表!$A$5:$A$104,0)),"科目不存在"))</f>
        <v/>
      </c>
      <c r="G414" s="22"/>
      <c r="H414" s="22"/>
      <c r="I414" s="6"/>
      <c r="J414" s="32" t="str">
        <f aca="false">IF(I414="","",HYPERLINK(IF(LEFT(I414,4)="http",I414,設定!$B$7&amp;I414),"開啟"))</f>
        <v/>
      </c>
      <c r="K414" s="23" t="str">
        <f aca="false">IF(A414="","",IF(B414="","缺日期",IF(E414="","缺科目",IF(F414="科目不存在","科目不存在",IF(ROUND(SUMIF($A$6:$A$505,A414,$G$6:$G$505)-SUMIF($A$6:$A$505,A414,$H$6:$H$505),2)=0,"✔","借貸不平")))))</f>
        <v/>
      </c>
      <c r="L414" s="33" t="str">
        <f aca="false">IF(A414="","",COUNTIF($A$6:A414,A414))</f>
        <v/>
      </c>
      <c r="M414" s="33" t="str">
        <f aca="false">IF(A414="","",A414&amp;"|"&amp;L414)</f>
        <v/>
      </c>
      <c r="N414" s="33" t="str">
        <f aca="false">IF(E414="","",COUNTIF($E$6:E414,E414))</f>
        <v/>
      </c>
      <c r="O414" s="33" t="str">
        <f aca="false">IF(E414="","",E414&amp;"|"&amp;N414)</f>
        <v/>
      </c>
      <c r="P414" s="33" t="str">
        <f aca="false">IF(L414=1,COUNTIF($L$6:L414,1),"")</f>
        <v/>
      </c>
    </row>
    <row r="415" customFormat="false" ht="15" hidden="false" customHeight="false" outlineLevel="0" collapsed="false">
      <c r="A415" s="20"/>
      <c r="B415" s="29"/>
      <c r="C415" s="21"/>
      <c r="D415" s="6"/>
      <c r="E415" s="30"/>
      <c r="F415" s="8" t="str">
        <f aca="false">IF(E415="","",IFERROR(INDEX(會計科目表!$B$5:$B$104,MATCH(E415,會計科目表!$A$5:$A$104,0)),"科目不存在"))</f>
        <v/>
      </c>
      <c r="G415" s="22"/>
      <c r="H415" s="22"/>
      <c r="I415" s="6"/>
      <c r="J415" s="32" t="str">
        <f aca="false">IF(I415="","",HYPERLINK(IF(LEFT(I415,4)="http",I415,設定!$B$7&amp;I415),"開啟"))</f>
        <v/>
      </c>
      <c r="K415" s="23" t="str">
        <f aca="false">IF(A415="","",IF(B415="","缺日期",IF(E415="","缺科目",IF(F415="科目不存在","科目不存在",IF(ROUND(SUMIF($A$6:$A$505,A415,$G$6:$G$505)-SUMIF($A$6:$A$505,A415,$H$6:$H$505),2)=0,"✔","借貸不平")))))</f>
        <v/>
      </c>
      <c r="L415" s="33" t="str">
        <f aca="false">IF(A415="","",COUNTIF($A$6:A415,A415))</f>
        <v/>
      </c>
      <c r="M415" s="33" t="str">
        <f aca="false">IF(A415="","",A415&amp;"|"&amp;L415)</f>
        <v/>
      </c>
      <c r="N415" s="33" t="str">
        <f aca="false">IF(E415="","",COUNTIF($E$6:E415,E415))</f>
        <v/>
      </c>
      <c r="O415" s="33" t="str">
        <f aca="false">IF(E415="","",E415&amp;"|"&amp;N415)</f>
        <v/>
      </c>
      <c r="P415" s="33" t="str">
        <f aca="false">IF(L415=1,COUNTIF($L$6:L415,1),"")</f>
        <v/>
      </c>
    </row>
    <row r="416" customFormat="false" ht="15" hidden="false" customHeight="false" outlineLevel="0" collapsed="false">
      <c r="A416" s="20"/>
      <c r="B416" s="29"/>
      <c r="C416" s="21"/>
      <c r="D416" s="6"/>
      <c r="E416" s="30"/>
      <c r="F416" s="8" t="str">
        <f aca="false">IF(E416="","",IFERROR(INDEX(會計科目表!$B$5:$B$104,MATCH(E416,會計科目表!$A$5:$A$104,0)),"科目不存在"))</f>
        <v/>
      </c>
      <c r="G416" s="22"/>
      <c r="H416" s="22"/>
      <c r="I416" s="6"/>
      <c r="J416" s="32" t="str">
        <f aca="false">IF(I416="","",HYPERLINK(IF(LEFT(I416,4)="http",I416,設定!$B$7&amp;I416),"開啟"))</f>
        <v/>
      </c>
      <c r="K416" s="23" t="str">
        <f aca="false">IF(A416="","",IF(B416="","缺日期",IF(E416="","缺科目",IF(F416="科目不存在","科目不存在",IF(ROUND(SUMIF($A$6:$A$505,A416,$G$6:$G$505)-SUMIF($A$6:$A$505,A416,$H$6:$H$505),2)=0,"✔","借貸不平")))))</f>
        <v/>
      </c>
      <c r="L416" s="33" t="str">
        <f aca="false">IF(A416="","",COUNTIF($A$6:A416,A416))</f>
        <v/>
      </c>
      <c r="M416" s="33" t="str">
        <f aca="false">IF(A416="","",A416&amp;"|"&amp;L416)</f>
        <v/>
      </c>
      <c r="N416" s="33" t="str">
        <f aca="false">IF(E416="","",COUNTIF($E$6:E416,E416))</f>
        <v/>
      </c>
      <c r="O416" s="33" t="str">
        <f aca="false">IF(E416="","",E416&amp;"|"&amp;N416)</f>
        <v/>
      </c>
      <c r="P416" s="33" t="str">
        <f aca="false">IF(L416=1,COUNTIF($L$6:L416,1),"")</f>
        <v/>
      </c>
    </row>
    <row r="417" customFormat="false" ht="15" hidden="false" customHeight="false" outlineLevel="0" collapsed="false">
      <c r="A417" s="20"/>
      <c r="B417" s="29"/>
      <c r="C417" s="21"/>
      <c r="D417" s="6"/>
      <c r="E417" s="30"/>
      <c r="F417" s="8" t="str">
        <f aca="false">IF(E417="","",IFERROR(INDEX(會計科目表!$B$5:$B$104,MATCH(E417,會計科目表!$A$5:$A$104,0)),"科目不存在"))</f>
        <v/>
      </c>
      <c r="G417" s="22"/>
      <c r="H417" s="22"/>
      <c r="I417" s="6"/>
      <c r="J417" s="32" t="str">
        <f aca="false">IF(I417="","",HYPERLINK(IF(LEFT(I417,4)="http",I417,設定!$B$7&amp;I417),"開啟"))</f>
        <v/>
      </c>
      <c r="K417" s="23" t="str">
        <f aca="false">IF(A417="","",IF(B417="","缺日期",IF(E417="","缺科目",IF(F417="科目不存在","科目不存在",IF(ROUND(SUMIF($A$6:$A$505,A417,$G$6:$G$505)-SUMIF($A$6:$A$505,A417,$H$6:$H$505),2)=0,"✔","借貸不平")))))</f>
        <v/>
      </c>
      <c r="L417" s="33" t="str">
        <f aca="false">IF(A417="","",COUNTIF($A$6:A417,A417))</f>
        <v/>
      </c>
      <c r="M417" s="33" t="str">
        <f aca="false">IF(A417="","",A417&amp;"|"&amp;L417)</f>
        <v/>
      </c>
      <c r="N417" s="33" t="str">
        <f aca="false">IF(E417="","",COUNTIF($E$6:E417,E417))</f>
        <v/>
      </c>
      <c r="O417" s="33" t="str">
        <f aca="false">IF(E417="","",E417&amp;"|"&amp;N417)</f>
        <v/>
      </c>
      <c r="P417" s="33" t="str">
        <f aca="false">IF(L417=1,COUNTIF($L$6:L417,1),"")</f>
        <v/>
      </c>
    </row>
    <row r="418" customFormat="false" ht="15" hidden="false" customHeight="false" outlineLevel="0" collapsed="false">
      <c r="A418" s="20"/>
      <c r="B418" s="29"/>
      <c r="C418" s="21"/>
      <c r="D418" s="6"/>
      <c r="E418" s="30"/>
      <c r="F418" s="8" t="str">
        <f aca="false">IF(E418="","",IFERROR(INDEX(會計科目表!$B$5:$B$104,MATCH(E418,會計科目表!$A$5:$A$104,0)),"科目不存在"))</f>
        <v/>
      </c>
      <c r="G418" s="22"/>
      <c r="H418" s="22"/>
      <c r="I418" s="6"/>
      <c r="J418" s="32" t="str">
        <f aca="false">IF(I418="","",HYPERLINK(IF(LEFT(I418,4)="http",I418,設定!$B$7&amp;I418),"開啟"))</f>
        <v/>
      </c>
      <c r="K418" s="23" t="str">
        <f aca="false">IF(A418="","",IF(B418="","缺日期",IF(E418="","缺科目",IF(F418="科目不存在","科目不存在",IF(ROUND(SUMIF($A$6:$A$505,A418,$G$6:$G$505)-SUMIF($A$6:$A$505,A418,$H$6:$H$505),2)=0,"✔","借貸不平")))))</f>
        <v/>
      </c>
      <c r="L418" s="33" t="str">
        <f aca="false">IF(A418="","",COUNTIF($A$6:A418,A418))</f>
        <v/>
      </c>
      <c r="M418" s="33" t="str">
        <f aca="false">IF(A418="","",A418&amp;"|"&amp;L418)</f>
        <v/>
      </c>
      <c r="N418" s="33" t="str">
        <f aca="false">IF(E418="","",COUNTIF($E$6:E418,E418))</f>
        <v/>
      </c>
      <c r="O418" s="33" t="str">
        <f aca="false">IF(E418="","",E418&amp;"|"&amp;N418)</f>
        <v/>
      </c>
      <c r="P418" s="33" t="str">
        <f aca="false">IF(L418=1,COUNTIF($L$6:L418,1),"")</f>
        <v/>
      </c>
    </row>
    <row r="419" customFormat="false" ht="15" hidden="false" customHeight="false" outlineLevel="0" collapsed="false">
      <c r="A419" s="20"/>
      <c r="B419" s="29"/>
      <c r="C419" s="21"/>
      <c r="D419" s="6"/>
      <c r="E419" s="30"/>
      <c r="F419" s="8" t="str">
        <f aca="false">IF(E419="","",IFERROR(INDEX(會計科目表!$B$5:$B$104,MATCH(E419,會計科目表!$A$5:$A$104,0)),"科目不存在"))</f>
        <v/>
      </c>
      <c r="G419" s="22"/>
      <c r="H419" s="22"/>
      <c r="I419" s="6"/>
      <c r="J419" s="32" t="str">
        <f aca="false">IF(I419="","",HYPERLINK(IF(LEFT(I419,4)="http",I419,設定!$B$7&amp;I419),"開啟"))</f>
        <v/>
      </c>
      <c r="K419" s="23" t="str">
        <f aca="false">IF(A419="","",IF(B419="","缺日期",IF(E419="","缺科目",IF(F419="科目不存在","科目不存在",IF(ROUND(SUMIF($A$6:$A$505,A419,$G$6:$G$505)-SUMIF($A$6:$A$505,A419,$H$6:$H$505),2)=0,"✔","借貸不平")))))</f>
        <v/>
      </c>
      <c r="L419" s="33" t="str">
        <f aca="false">IF(A419="","",COUNTIF($A$6:A419,A419))</f>
        <v/>
      </c>
      <c r="M419" s="33" t="str">
        <f aca="false">IF(A419="","",A419&amp;"|"&amp;L419)</f>
        <v/>
      </c>
      <c r="N419" s="33" t="str">
        <f aca="false">IF(E419="","",COUNTIF($E$6:E419,E419))</f>
        <v/>
      </c>
      <c r="O419" s="33" t="str">
        <f aca="false">IF(E419="","",E419&amp;"|"&amp;N419)</f>
        <v/>
      </c>
      <c r="P419" s="33" t="str">
        <f aca="false">IF(L419=1,COUNTIF($L$6:L419,1),"")</f>
        <v/>
      </c>
    </row>
    <row r="420" customFormat="false" ht="15" hidden="false" customHeight="false" outlineLevel="0" collapsed="false">
      <c r="A420" s="20"/>
      <c r="B420" s="29"/>
      <c r="C420" s="21"/>
      <c r="D420" s="6"/>
      <c r="E420" s="30"/>
      <c r="F420" s="8" t="str">
        <f aca="false">IF(E420="","",IFERROR(INDEX(會計科目表!$B$5:$B$104,MATCH(E420,會計科目表!$A$5:$A$104,0)),"科目不存在"))</f>
        <v/>
      </c>
      <c r="G420" s="22"/>
      <c r="H420" s="22"/>
      <c r="I420" s="6"/>
      <c r="J420" s="32" t="str">
        <f aca="false">IF(I420="","",HYPERLINK(IF(LEFT(I420,4)="http",I420,設定!$B$7&amp;I420),"開啟"))</f>
        <v/>
      </c>
      <c r="K420" s="23" t="str">
        <f aca="false">IF(A420="","",IF(B420="","缺日期",IF(E420="","缺科目",IF(F420="科目不存在","科目不存在",IF(ROUND(SUMIF($A$6:$A$505,A420,$G$6:$G$505)-SUMIF($A$6:$A$505,A420,$H$6:$H$505),2)=0,"✔","借貸不平")))))</f>
        <v/>
      </c>
      <c r="L420" s="33" t="str">
        <f aca="false">IF(A420="","",COUNTIF($A$6:A420,A420))</f>
        <v/>
      </c>
      <c r="M420" s="33" t="str">
        <f aca="false">IF(A420="","",A420&amp;"|"&amp;L420)</f>
        <v/>
      </c>
      <c r="N420" s="33" t="str">
        <f aca="false">IF(E420="","",COUNTIF($E$6:E420,E420))</f>
        <v/>
      </c>
      <c r="O420" s="33" t="str">
        <f aca="false">IF(E420="","",E420&amp;"|"&amp;N420)</f>
        <v/>
      </c>
      <c r="P420" s="33" t="str">
        <f aca="false">IF(L420=1,COUNTIF($L$6:L420,1),"")</f>
        <v/>
      </c>
    </row>
    <row r="421" customFormat="false" ht="15" hidden="false" customHeight="false" outlineLevel="0" collapsed="false">
      <c r="A421" s="20"/>
      <c r="B421" s="29"/>
      <c r="C421" s="21"/>
      <c r="D421" s="6"/>
      <c r="E421" s="30"/>
      <c r="F421" s="8" t="str">
        <f aca="false">IF(E421="","",IFERROR(INDEX(會計科目表!$B$5:$B$104,MATCH(E421,會計科目表!$A$5:$A$104,0)),"科目不存在"))</f>
        <v/>
      </c>
      <c r="G421" s="22"/>
      <c r="H421" s="22"/>
      <c r="I421" s="6"/>
      <c r="J421" s="32" t="str">
        <f aca="false">IF(I421="","",HYPERLINK(IF(LEFT(I421,4)="http",I421,設定!$B$7&amp;I421),"開啟"))</f>
        <v/>
      </c>
      <c r="K421" s="23" t="str">
        <f aca="false">IF(A421="","",IF(B421="","缺日期",IF(E421="","缺科目",IF(F421="科目不存在","科目不存在",IF(ROUND(SUMIF($A$6:$A$505,A421,$G$6:$G$505)-SUMIF($A$6:$A$505,A421,$H$6:$H$505),2)=0,"✔","借貸不平")))))</f>
        <v/>
      </c>
      <c r="L421" s="33" t="str">
        <f aca="false">IF(A421="","",COUNTIF($A$6:A421,A421))</f>
        <v/>
      </c>
      <c r="M421" s="33" t="str">
        <f aca="false">IF(A421="","",A421&amp;"|"&amp;L421)</f>
        <v/>
      </c>
      <c r="N421" s="33" t="str">
        <f aca="false">IF(E421="","",COUNTIF($E$6:E421,E421))</f>
        <v/>
      </c>
      <c r="O421" s="33" t="str">
        <f aca="false">IF(E421="","",E421&amp;"|"&amp;N421)</f>
        <v/>
      </c>
      <c r="P421" s="33" t="str">
        <f aca="false">IF(L421=1,COUNTIF($L$6:L421,1),"")</f>
        <v/>
      </c>
    </row>
    <row r="422" customFormat="false" ht="15" hidden="false" customHeight="false" outlineLevel="0" collapsed="false">
      <c r="A422" s="20"/>
      <c r="B422" s="29"/>
      <c r="C422" s="21"/>
      <c r="D422" s="6"/>
      <c r="E422" s="30"/>
      <c r="F422" s="8" t="str">
        <f aca="false">IF(E422="","",IFERROR(INDEX(會計科目表!$B$5:$B$104,MATCH(E422,會計科目表!$A$5:$A$104,0)),"科目不存在"))</f>
        <v/>
      </c>
      <c r="G422" s="22"/>
      <c r="H422" s="22"/>
      <c r="I422" s="6"/>
      <c r="J422" s="32" t="str">
        <f aca="false">IF(I422="","",HYPERLINK(IF(LEFT(I422,4)="http",I422,設定!$B$7&amp;I422),"開啟"))</f>
        <v/>
      </c>
      <c r="K422" s="23" t="str">
        <f aca="false">IF(A422="","",IF(B422="","缺日期",IF(E422="","缺科目",IF(F422="科目不存在","科目不存在",IF(ROUND(SUMIF($A$6:$A$505,A422,$G$6:$G$505)-SUMIF($A$6:$A$505,A422,$H$6:$H$505),2)=0,"✔","借貸不平")))))</f>
        <v/>
      </c>
      <c r="L422" s="33" t="str">
        <f aca="false">IF(A422="","",COUNTIF($A$6:A422,A422))</f>
        <v/>
      </c>
      <c r="M422" s="33" t="str">
        <f aca="false">IF(A422="","",A422&amp;"|"&amp;L422)</f>
        <v/>
      </c>
      <c r="N422" s="33" t="str">
        <f aca="false">IF(E422="","",COUNTIF($E$6:E422,E422))</f>
        <v/>
      </c>
      <c r="O422" s="33" t="str">
        <f aca="false">IF(E422="","",E422&amp;"|"&amp;N422)</f>
        <v/>
      </c>
      <c r="P422" s="33" t="str">
        <f aca="false">IF(L422=1,COUNTIF($L$6:L422,1),"")</f>
        <v/>
      </c>
    </row>
    <row r="423" customFormat="false" ht="15" hidden="false" customHeight="false" outlineLevel="0" collapsed="false">
      <c r="A423" s="20"/>
      <c r="B423" s="29"/>
      <c r="C423" s="21"/>
      <c r="D423" s="6"/>
      <c r="E423" s="30"/>
      <c r="F423" s="8" t="str">
        <f aca="false">IF(E423="","",IFERROR(INDEX(會計科目表!$B$5:$B$104,MATCH(E423,會計科目表!$A$5:$A$104,0)),"科目不存在"))</f>
        <v/>
      </c>
      <c r="G423" s="22"/>
      <c r="H423" s="22"/>
      <c r="I423" s="6"/>
      <c r="J423" s="32" t="str">
        <f aca="false">IF(I423="","",HYPERLINK(IF(LEFT(I423,4)="http",I423,設定!$B$7&amp;I423),"開啟"))</f>
        <v/>
      </c>
      <c r="K423" s="23" t="str">
        <f aca="false">IF(A423="","",IF(B423="","缺日期",IF(E423="","缺科目",IF(F423="科目不存在","科目不存在",IF(ROUND(SUMIF($A$6:$A$505,A423,$G$6:$G$505)-SUMIF($A$6:$A$505,A423,$H$6:$H$505),2)=0,"✔","借貸不平")))))</f>
        <v/>
      </c>
      <c r="L423" s="33" t="str">
        <f aca="false">IF(A423="","",COUNTIF($A$6:A423,A423))</f>
        <v/>
      </c>
      <c r="M423" s="33" t="str">
        <f aca="false">IF(A423="","",A423&amp;"|"&amp;L423)</f>
        <v/>
      </c>
      <c r="N423" s="33" t="str">
        <f aca="false">IF(E423="","",COUNTIF($E$6:E423,E423))</f>
        <v/>
      </c>
      <c r="O423" s="33" t="str">
        <f aca="false">IF(E423="","",E423&amp;"|"&amp;N423)</f>
        <v/>
      </c>
      <c r="P423" s="33" t="str">
        <f aca="false">IF(L423=1,COUNTIF($L$6:L423,1),"")</f>
        <v/>
      </c>
    </row>
    <row r="424" customFormat="false" ht="15" hidden="false" customHeight="false" outlineLevel="0" collapsed="false">
      <c r="A424" s="20"/>
      <c r="B424" s="29"/>
      <c r="C424" s="21"/>
      <c r="D424" s="6"/>
      <c r="E424" s="30"/>
      <c r="F424" s="8" t="str">
        <f aca="false">IF(E424="","",IFERROR(INDEX(會計科目表!$B$5:$B$104,MATCH(E424,會計科目表!$A$5:$A$104,0)),"科目不存在"))</f>
        <v/>
      </c>
      <c r="G424" s="22"/>
      <c r="H424" s="22"/>
      <c r="I424" s="6"/>
      <c r="J424" s="32" t="str">
        <f aca="false">IF(I424="","",HYPERLINK(IF(LEFT(I424,4)="http",I424,設定!$B$7&amp;I424),"開啟"))</f>
        <v/>
      </c>
      <c r="K424" s="23" t="str">
        <f aca="false">IF(A424="","",IF(B424="","缺日期",IF(E424="","缺科目",IF(F424="科目不存在","科目不存在",IF(ROUND(SUMIF($A$6:$A$505,A424,$G$6:$G$505)-SUMIF($A$6:$A$505,A424,$H$6:$H$505),2)=0,"✔","借貸不平")))))</f>
        <v/>
      </c>
      <c r="L424" s="33" t="str">
        <f aca="false">IF(A424="","",COUNTIF($A$6:A424,A424))</f>
        <v/>
      </c>
      <c r="M424" s="33" t="str">
        <f aca="false">IF(A424="","",A424&amp;"|"&amp;L424)</f>
        <v/>
      </c>
      <c r="N424" s="33" t="str">
        <f aca="false">IF(E424="","",COUNTIF($E$6:E424,E424))</f>
        <v/>
      </c>
      <c r="O424" s="33" t="str">
        <f aca="false">IF(E424="","",E424&amp;"|"&amp;N424)</f>
        <v/>
      </c>
      <c r="P424" s="33" t="str">
        <f aca="false">IF(L424=1,COUNTIF($L$6:L424,1),"")</f>
        <v/>
      </c>
    </row>
    <row r="425" customFormat="false" ht="15" hidden="false" customHeight="false" outlineLevel="0" collapsed="false">
      <c r="A425" s="20"/>
      <c r="B425" s="29"/>
      <c r="C425" s="21"/>
      <c r="D425" s="6"/>
      <c r="E425" s="30"/>
      <c r="F425" s="8" t="str">
        <f aca="false">IF(E425="","",IFERROR(INDEX(會計科目表!$B$5:$B$104,MATCH(E425,會計科目表!$A$5:$A$104,0)),"科目不存在"))</f>
        <v/>
      </c>
      <c r="G425" s="22"/>
      <c r="H425" s="22"/>
      <c r="I425" s="6"/>
      <c r="J425" s="32" t="str">
        <f aca="false">IF(I425="","",HYPERLINK(IF(LEFT(I425,4)="http",I425,設定!$B$7&amp;I425),"開啟"))</f>
        <v/>
      </c>
      <c r="K425" s="23" t="str">
        <f aca="false">IF(A425="","",IF(B425="","缺日期",IF(E425="","缺科目",IF(F425="科目不存在","科目不存在",IF(ROUND(SUMIF($A$6:$A$505,A425,$G$6:$G$505)-SUMIF($A$6:$A$505,A425,$H$6:$H$505),2)=0,"✔","借貸不平")))))</f>
        <v/>
      </c>
      <c r="L425" s="33" t="str">
        <f aca="false">IF(A425="","",COUNTIF($A$6:A425,A425))</f>
        <v/>
      </c>
      <c r="M425" s="33" t="str">
        <f aca="false">IF(A425="","",A425&amp;"|"&amp;L425)</f>
        <v/>
      </c>
      <c r="N425" s="33" t="str">
        <f aca="false">IF(E425="","",COUNTIF($E$6:E425,E425))</f>
        <v/>
      </c>
      <c r="O425" s="33" t="str">
        <f aca="false">IF(E425="","",E425&amp;"|"&amp;N425)</f>
        <v/>
      </c>
      <c r="P425" s="33" t="str">
        <f aca="false">IF(L425=1,COUNTIF($L$6:L425,1),"")</f>
        <v/>
      </c>
    </row>
    <row r="426" customFormat="false" ht="15" hidden="false" customHeight="false" outlineLevel="0" collapsed="false">
      <c r="A426" s="20"/>
      <c r="B426" s="29"/>
      <c r="C426" s="21"/>
      <c r="D426" s="6"/>
      <c r="E426" s="30"/>
      <c r="F426" s="8" t="str">
        <f aca="false">IF(E426="","",IFERROR(INDEX(會計科目表!$B$5:$B$104,MATCH(E426,會計科目表!$A$5:$A$104,0)),"科目不存在"))</f>
        <v/>
      </c>
      <c r="G426" s="22"/>
      <c r="H426" s="22"/>
      <c r="I426" s="6"/>
      <c r="J426" s="32" t="str">
        <f aca="false">IF(I426="","",HYPERLINK(IF(LEFT(I426,4)="http",I426,設定!$B$7&amp;I426),"開啟"))</f>
        <v/>
      </c>
      <c r="K426" s="23" t="str">
        <f aca="false">IF(A426="","",IF(B426="","缺日期",IF(E426="","缺科目",IF(F426="科目不存在","科目不存在",IF(ROUND(SUMIF($A$6:$A$505,A426,$G$6:$G$505)-SUMIF($A$6:$A$505,A426,$H$6:$H$505),2)=0,"✔","借貸不平")))))</f>
        <v/>
      </c>
      <c r="L426" s="33" t="str">
        <f aca="false">IF(A426="","",COUNTIF($A$6:A426,A426))</f>
        <v/>
      </c>
      <c r="M426" s="33" t="str">
        <f aca="false">IF(A426="","",A426&amp;"|"&amp;L426)</f>
        <v/>
      </c>
      <c r="N426" s="33" t="str">
        <f aca="false">IF(E426="","",COUNTIF($E$6:E426,E426))</f>
        <v/>
      </c>
      <c r="O426" s="33" t="str">
        <f aca="false">IF(E426="","",E426&amp;"|"&amp;N426)</f>
        <v/>
      </c>
      <c r="P426" s="33" t="str">
        <f aca="false">IF(L426=1,COUNTIF($L$6:L426,1),"")</f>
        <v/>
      </c>
    </row>
    <row r="427" customFormat="false" ht="15" hidden="false" customHeight="false" outlineLevel="0" collapsed="false">
      <c r="A427" s="20"/>
      <c r="B427" s="29"/>
      <c r="C427" s="21"/>
      <c r="D427" s="6"/>
      <c r="E427" s="30"/>
      <c r="F427" s="8" t="str">
        <f aca="false">IF(E427="","",IFERROR(INDEX(會計科目表!$B$5:$B$104,MATCH(E427,會計科目表!$A$5:$A$104,0)),"科目不存在"))</f>
        <v/>
      </c>
      <c r="G427" s="22"/>
      <c r="H427" s="22"/>
      <c r="I427" s="6"/>
      <c r="J427" s="32" t="str">
        <f aca="false">IF(I427="","",HYPERLINK(IF(LEFT(I427,4)="http",I427,設定!$B$7&amp;I427),"開啟"))</f>
        <v/>
      </c>
      <c r="K427" s="23" t="str">
        <f aca="false">IF(A427="","",IF(B427="","缺日期",IF(E427="","缺科目",IF(F427="科目不存在","科目不存在",IF(ROUND(SUMIF($A$6:$A$505,A427,$G$6:$G$505)-SUMIF($A$6:$A$505,A427,$H$6:$H$505),2)=0,"✔","借貸不平")))))</f>
        <v/>
      </c>
      <c r="L427" s="33" t="str">
        <f aca="false">IF(A427="","",COUNTIF($A$6:A427,A427))</f>
        <v/>
      </c>
      <c r="M427" s="33" t="str">
        <f aca="false">IF(A427="","",A427&amp;"|"&amp;L427)</f>
        <v/>
      </c>
      <c r="N427" s="33" t="str">
        <f aca="false">IF(E427="","",COUNTIF($E$6:E427,E427))</f>
        <v/>
      </c>
      <c r="O427" s="33" t="str">
        <f aca="false">IF(E427="","",E427&amp;"|"&amp;N427)</f>
        <v/>
      </c>
      <c r="P427" s="33" t="str">
        <f aca="false">IF(L427=1,COUNTIF($L$6:L427,1),"")</f>
        <v/>
      </c>
    </row>
    <row r="428" customFormat="false" ht="15" hidden="false" customHeight="false" outlineLevel="0" collapsed="false">
      <c r="A428" s="20"/>
      <c r="B428" s="29"/>
      <c r="C428" s="21"/>
      <c r="D428" s="6"/>
      <c r="E428" s="30"/>
      <c r="F428" s="8" t="str">
        <f aca="false">IF(E428="","",IFERROR(INDEX(會計科目表!$B$5:$B$104,MATCH(E428,會計科目表!$A$5:$A$104,0)),"科目不存在"))</f>
        <v/>
      </c>
      <c r="G428" s="22"/>
      <c r="H428" s="22"/>
      <c r="I428" s="6"/>
      <c r="J428" s="32" t="str">
        <f aca="false">IF(I428="","",HYPERLINK(IF(LEFT(I428,4)="http",I428,設定!$B$7&amp;I428),"開啟"))</f>
        <v/>
      </c>
      <c r="K428" s="23" t="str">
        <f aca="false">IF(A428="","",IF(B428="","缺日期",IF(E428="","缺科目",IF(F428="科目不存在","科目不存在",IF(ROUND(SUMIF($A$6:$A$505,A428,$G$6:$G$505)-SUMIF($A$6:$A$505,A428,$H$6:$H$505),2)=0,"✔","借貸不平")))))</f>
        <v/>
      </c>
      <c r="L428" s="33" t="str">
        <f aca="false">IF(A428="","",COUNTIF($A$6:A428,A428))</f>
        <v/>
      </c>
      <c r="M428" s="33" t="str">
        <f aca="false">IF(A428="","",A428&amp;"|"&amp;L428)</f>
        <v/>
      </c>
      <c r="N428" s="33" t="str">
        <f aca="false">IF(E428="","",COUNTIF($E$6:E428,E428))</f>
        <v/>
      </c>
      <c r="O428" s="33" t="str">
        <f aca="false">IF(E428="","",E428&amp;"|"&amp;N428)</f>
        <v/>
      </c>
      <c r="P428" s="33" t="str">
        <f aca="false">IF(L428=1,COUNTIF($L$6:L428,1),"")</f>
        <v/>
      </c>
    </row>
    <row r="429" customFormat="false" ht="15" hidden="false" customHeight="false" outlineLevel="0" collapsed="false">
      <c r="A429" s="20"/>
      <c r="B429" s="29"/>
      <c r="C429" s="21"/>
      <c r="D429" s="6"/>
      <c r="E429" s="30"/>
      <c r="F429" s="8" t="str">
        <f aca="false">IF(E429="","",IFERROR(INDEX(會計科目表!$B$5:$B$104,MATCH(E429,會計科目表!$A$5:$A$104,0)),"科目不存在"))</f>
        <v/>
      </c>
      <c r="G429" s="22"/>
      <c r="H429" s="22"/>
      <c r="I429" s="6"/>
      <c r="J429" s="32" t="str">
        <f aca="false">IF(I429="","",HYPERLINK(IF(LEFT(I429,4)="http",I429,設定!$B$7&amp;I429),"開啟"))</f>
        <v/>
      </c>
      <c r="K429" s="23" t="str">
        <f aca="false">IF(A429="","",IF(B429="","缺日期",IF(E429="","缺科目",IF(F429="科目不存在","科目不存在",IF(ROUND(SUMIF($A$6:$A$505,A429,$G$6:$G$505)-SUMIF($A$6:$A$505,A429,$H$6:$H$505),2)=0,"✔","借貸不平")))))</f>
        <v/>
      </c>
      <c r="L429" s="33" t="str">
        <f aca="false">IF(A429="","",COUNTIF($A$6:A429,A429))</f>
        <v/>
      </c>
      <c r="M429" s="33" t="str">
        <f aca="false">IF(A429="","",A429&amp;"|"&amp;L429)</f>
        <v/>
      </c>
      <c r="N429" s="33" t="str">
        <f aca="false">IF(E429="","",COUNTIF($E$6:E429,E429))</f>
        <v/>
      </c>
      <c r="O429" s="33" t="str">
        <f aca="false">IF(E429="","",E429&amp;"|"&amp;N429)</f>
        <v/>
      </c>
      <c r="P429" s="33" t="str">
        <f aca="false">IF(L429=1,COUNTIF($L$6:L429,1),"")</f>
        <v/>
      </c>
    </row>
    <row r="430" customFormat="false" ht="15" hidden="false" customHeight="false" outlineLevel="0" collapsed="false">
      <c r="A430" s="20"/>
      <c r="B430" s="29"/>
      <c r="C430" s="21"/>
      <c r="D430" s="6"/>
      <c r="E430" s="30"/>
      <c r="F430" s="8" t="str">
        <f aca="false">IF(E430="","",IFERROR(INDEX(會計科目表!$B$5:$B$104,MATCH(E430,會計科目表!$A$5:$A$104,0)),"科目不存在"))</f>
        <v/>
      </c>
      <c r="G430" s="22"/>
      <c r="H430" s="22"/>
      <c r="I430" s="6"/>
      <c r="J430" s="32" t="str">
        <f aca="false">IF(I430="","",HYPERLINK(IF(LEFT(I430,4)="http",I430,設定!$B$7&amp;I430),"開啟"))</f>
        <v/>
      </c>
      <c r="K430" s="23" t="str">
        <f aca="false">IF(A430="","",IF(B430="","缺日期",IF(E430="","缺科目",IF(F430="科目不存在","科目不存在",IF(ROUND(SUMIF($A$6:$A$505,A430,$G$6:$G$505)-SUMIF($A$6:$A$505,A430,$H$6:$H$505),2)=0,"✔","借貸不平")))))</f>
        <v/>
      </c>
      <c r="L430" s="33" t="str">
        <f aca="false">IF(A430="","",COUNTIF($A$6:A430,A430))</f>
        <v/>
      </c>
      <c r="M430" s="33" t="str">
        <f aca="false">IF(A430="","",A430&amp;"|"&amp;L430)</f>
        <v/>
      </c>
      <c r="N430" s="33" t="str">
        <f aca="false">IF(E430="","",COUNTIF($E$6:E430,E430))</f>
        <v/>
      </c>
      <c r="O430" s="33" t="str">
        <f aca="false">IF(E430="","",E430&amp;"|"&amp;N430)</f>
        <v/>
      </c>
      <c r="P430" s="33" t="str">
        <f aca="false">IF(L430=1,COUNTIF($L$6:L430,1),"")</f>
        <v/>
      </c>
    </row>
    <row r="431" customFormat="false" ht="15" hidden="false" customHeight="false" outlineLevel="0" collapsed="false">
      <c r="A431" s="20"/>
      <c r="B431" s="29"/>
      <c r="C431" s="21"/>
      <c r="D431" s="6"/>
      <c r="E431" s="30"/>
      <c r="F431" s="8" t="str">
        <f aca="false">IF(E431="","",IFERROR(INDEX(會計科目表!$B$5:$B$104,MATCH(E431,會計科目表!$A$5:$A$104,0)),"科目不存在"))</f>
        <v/>
      </c>
      <c r="G431" s="22"/>
      <c r="H431" s="22"/>
      <c r="I431" s="6"/>
      <c r="J431" s="32" t="str">
        <f aca="false">IF(I431="","",HYPERLINK(IF(LEFT(I431,4)="http",I431,設定!$B$7&amp;I431),"開啟"))</f>
        <v/>
      </c>
      <c r="K431" s="23" t="str">
        <f aca="false">IF(A431="","",IF(B431="","缺日期",IF(E431="","缺科目",IF(F431="科目不存在","科目不存在",IF(ROUND(SUMIF($A$6:$A$505,A431,$G$6:$G$505)-SUMIF($A$6:$A$505,A431,$H$6:$H$505),2)=0,"✔","借貸不平")))))</f>
        <v/>
      </c>
      <c r="L431" s="33" t="str">
        <f aca="false">IF(A431="","",COUNTIF($A$6:A431,A431))</f>
        <v/>
      </c>
      <c r="M431" s="33" t="str">
        <f aca="false">IF(A431="","",A431&amp;"|"&amp;L431)</f>
        <v/>
      </c>
      <c r="N431" s="33" t="str">
        <f aca="false">IF(E431="","",COUNTIF($E$6:E431,E431))</f>
        <v/>
      </c>
      <c r="O431" s="33" t="str">
        <f aca="false">IF(E431="","",E431&amp;"|"&amp;N431)</f>
        <v/>
      </c>
      <c r="P431" s="33" t="str">
        <f aca="false">IF(L431=1,COUNTIF($L$6:L431,1),"")</f>
        <v/>
      </c>
    </row>
    <row r="432" customFormat="false" ht="15" hidden="false" customHeight="false" outlineLevel="0" collapsed="false">
      <c r="A432" s="20"/>
      <c r="B432" s="29"/>
      <c r="C432" s="21"/>
      <c r="D432" s="6"/>
      <c r="E432" s="30"/>
      <c r="F432" s="8" t="str">
        <f aca="false">IF(E432="","",IFERROR(INDEX(會計科目表!$B$5:$B$104,MATCH(E432,會計科目表!$A$5:$A$104,0)),"科目不存在"))</f>
        <v/>
      </c>
      <c r="G432" s="22"/>
      <c r="H432" s="22"/>
      <c r="I432" s="6"/>
      <c r="J432" s="32" t="str">
        <f aca="false">IF(I432="","",HYPERLINK(IF(LEFT(I432,4)="http",I432,設定!$B$7&amp;I432),"開啟"))</f>
        <v/>
      </c>
      <c r="K432" s="23" t="str">
        <f aca="false">IF(A432="","",IF(B432="","缺日期",IF(E432="","缺科目",IF(F432="科目不存在","科目不存在",IF(ROUND(SUMIF($A$6:$A$505,A432,$G$6:$G$505)-SUMIF($A$6:$A$505,A432,$H$6:$H$505),2)=0,"✔","借貸不平")))))</f>
        <v/>
      </c>
      <c r="L432" s="33" t="str">
        <f aca="false">IF(A432="","",COUNTIF($A$6:A432,A432))</f>
        <v/>
      </c>
      <c r="M432" s="33" t="str">
        <f aca="false">IF(A432="","",A432&amp;"|"&amp;L432)</f>
        <v/>
      </c>
      <c r="N432" s="33" t="str">
        <f aca="false">IF(E432="","",COUNTIF($E$6:E432,E432))</f>
        <v/>
      </c>
      <c r="O432" s="33" t="str">
        <f aca="false">IF(E432="","",E432&amp;"|"&amp;N432)</f>
        <v/>
      </c>
      <c r="P432" s="33" t="str">
        <f aca="false">IF(L432=1,COUNTIF($L$6:L432,1),"")</f>
        <v/>
      </c>
    </row>
    <row r="433" customFormat="false" ht="15" hidden="false" customHeight="false" outlineLevel="0" collapsed="false">
      <c r="A433" s="20"/>
      <c r="B433" s="29"/>
      <c r="C433" s="21"/>
      <c r="D433" s="6"/>
      <c r="E433" s="30"/>
      <c r="F433" s="8" t="str">
        <f aca="false">IF(E433="","",IFERROR(INDEX(會計科目表!$B$5:$B$104,MATCH(E433,會計科目表!$A$5:$A$104,0)),"科目不存在"))</f>
        <v/>
      </c>
      <c r="G433" s="22"/>
      <c r="H433" s="22"/>
      <c r="I433" s="6"/>
      <c r="J433" s="32" t="str">
        <f aca="false">IF(I433="","",HYPERLINK(IF(LEFT(I433,4)="http",I433,設定!$B$7&amp;I433),"開啟"))</f>
        <v/>
      </c>
      <c r="K433" s="23" t="str">
        <f aca="false">IF(A433="","",IF(B433="","缺日期",IF(E433="","缺科目",IF(F433="科目不存在","科目不存在",IF(ROUND(SUMIF($A$6:$A$505,A433,$G$6:$G$505)-SUMIF($A$6:$A$505,A433,$H$6:$H$505),2)=0,"✔","借貸不平")))))</f>
        <v/>
      </c>
      <c r="L433" s="33" t="str">
        <f aca="false">IF(A433="","",COUNTIF($A$6:A433,A433))</f>
        <v/>
      </c>
      <c r="M433" s="33" t="str">
        <f aca="false">IF(A433="","",A433&amp;"|"&amp;L433)</f>
        <v/>
      </c>
      <c r="N433" s="33" t="str">
        <f aca="false">IF(E433="","",COUNTIF($E$6:E433,E433))</f>
        <v/>
      </c>
      <c r="O433" s="33" t="str">
        <f aca="false">IF(E433="","",E433&amp;"|"&amp;N433)</f>
        <v/>
      </c>
      <c r="P433" s="33" t="str">
        <f aca="false">IF(L433=1,COUNTIF($L$6:L433,1),"")</f>
        <v/>
      </c>
    </row>
    <row r="434" customFormat="false" ht="15" hidden="false" customHeight="false" outlineLevel="0" collapsed="false">
      <c r="A434" s="20"/>
      <c r="B434" s="29"/>
      <c r="C434" s="21"/>
      <c r="D434" s="6"/>
      <c r="E434" s="30"/>
      <c r="F434" s="8" t="str">
        <f aca="false">IF(E434="","",IFERROR(INDEX(會計科目表!$B$5:$B$104,MATCH(E434,會計科目表!$A$5:$A$104,0)),"科目不存在"))</f>
        <v/>
      </c>
      <c r="G434" s="22"/>
      <c r="H434" s="22"/>
      <c r="I434" s="6"/>
      <c r="J434" s="32" t="str">
        <f aca="false">IF(I434="","",HYPERLINK(IF(LEFT(I434,4)="http",I434,設定!$B$7&amp;I434),"開啟"))</f>
        <v/>
      </c>
      <c r="K434" s="23" t="str">
        <f aca="false">IF(A434="","",IF(B434="","缺日期",IF(E434="","缺科目",IF(F434="科目不存在","科目不存在",IF(ROUND(SUMIF($A$6:$A$505,A434,$G$6:$G$505)-SUMIF($A$6:$A$505,A434,$H$6:$H$505),2)=0,"✔","借貸不平")))))</f>
        <v/>
      </c>
      <c r="L434" s="33" t="str">
        <f aca="false">IF(A434="","",COUNTIF($A$6:A434,A434))</f>
        <v/>
      </c>
      <c r="M434" s="33" t="str">
        <f aca="false">IF(A434="","",A434&amp;"|"&amp;L434)</f>
        <v/>
      </c>
      <c r="N434" s="33" t="str">
        <f aca="false">IF(E434="","",COUNTIF($E$6:E434,E434))</f>
        <v/>
      </c>
      <c r="O434" s="33" t="str">
        <f aca="false">IF(E434="","",E434&amp;"|"&amp;N434)</f>
        <v/>
      </c>
      <c r="P434" s="33" t="str">
        <f aca="false">IF(L434=1,COUNTIF($L$6:L434,1),"")</f>
        <v/>
      </c>
    </row>
    <row r="435" customFormat="false" ht="15" hidden="false" customHeight="false" outlineLevel="0" collapsed="false">
      <c r="A435" s="20"/>
      <c r="B435" s="29"/>
      <c r="C435" s="21"/>
      <c r="D435" s="6"/>
      <c r="E435" s="30"/>
      <c r="F435" s="8" t="str">
        <f aca="false">IF(E435="","",IFERROR(INDEX(會計科目表!$B$5:$B$104,MATCH(E435,會計科目表!$A$5:$A$104,0)),"科目不存在"))</f>
        <v/>
      </c>
      <c r="G435" s="22"/>
      <c r="H435" s="22"/>
      <c r="I435" s="6"/>
      <c r="J435" s="32" t="str">
        <f aca="false">IF(I435="","",HYPERLINK(IF(LEFT(I435,4)="http",I435,設定!$B$7&amp;I435),"開啟"))</f>
        <v/>
      </c>
      <c r="K435" s="23" t="str">
        <f aca="false">IF(A435="","",IF(B435="","缺日期",IF(E435="","缺科目",IF(F435="科目不存在","科目不存在",IF(ROUND(SUMIF($A$6:$A$505,A435,$G$6:$G$505)-SUMIF($A$6:$A$505,A435,$H$6:$H$505),2)=0,"✔","借貸不平")))))</f>
        <v/>
      </c>
      <c r="L435" s="33" t="str">
        <f aca="false">IF(A435="","",COUNTIF($A$6:A435,A435))</f>
        <v/>
      </c>
      <c r="M435" s="33" t="str">
        <f aca="false">IF(A435="","",A435&amp;"|"&amp;L435)</f>
        <v/>
      </c>
      <c r="N435" s="33" t="str">
        <f aca="false">IF(E435="","",COUNTIF($E$6:E435,E435))</f>
        <v/>
      </c>
      <c r="O435" s="33" t="str">
        <f aca="false">IF(E435="","",E435&amp;"|"&amp;N435)</f>
        <v/>
      </c>
      <c r="P435" s="33" t="str">
        <f aca="false">IF(L435=1,COUNTIF($L$6:L435,1),"")</f>
        <v/>
      </c>
    </row>
    <row r="436" customFormat="false" ht="15" hidden="false" customHeight="false" outlineLevel="0" collapsed="false">
      <c r="A436" s="20"/>
      <c r="B436" s="29"/>
      <c r="C436" s="21"/>
      <c r="D436" s="6"/>
      <c r="E436" s="30"/>
      <c r="F436" s="8" t="str">
        <f aca="false">IF(E436="","",IFERROR(INDEX(會計科目表!$B$5:$B$104,MATCH(E436,會計科目表!$A$5:$A$104,0)),"科目不存在"))</f>
        <v/>
      </c>
      <c r="G436" s="22"/>
      <c r="H436" s="22"/>
      <c r="I436" s="6"/>
      <c r="J436" s="32" t="str">
        <f aca="false">IF(I436="","",HYPERLINK(IF(LEFT(I436,4)="http",I436,設定!$B$7&amp;I436),"開啟"))</f>
        <v/>
      </c>
      <c r="K436" s="23" t="str">
        <f aca="false">IF(A436="","",IF(B436="","缺日期",IF(E436="","缺科目",IF(F436="科目不存在","科目不存在",IF(ROUND(SUMIF($A$6:$A$505,A436,$G$6:$G$505)-SUMIF($A$6:$A$505,A436,$H$6:$H$505),2)=0,"✔","借貸不平")))))</f>
        <v/>
      </c>
      <c r="L436" s="33" t="str">
        <f aca="false">IF(A436="","",COUNTIF($A$6:A436,A436))</f>
        <v/>
      </c>
      <c r="M436" s="33" t="str">
        <f aca="false">IF(A436="","",A436&amp;"|"&amp;L436)</f>
        <v/>
      </c>
      <c r="N436" s="33" t="str">
        <f aca="false">IF(E436="","",COUNTIF($E$6:E436,E436))</f>
        <v/>
      </c>
      <c r="O436" s="33" t="str">
        <f aca="false">IF(E436="","",E436&amp;"|"&amp;N436)</f>
        <v/>
      </c>
      <c r="P436" s="33" t="str">
        <f aca="false">IF(L436=1,COUNTIF($L$6:L436,1),"")</f>
        <v/>
      </c>
    </row>
    <row r="437" customFormat="false" ht="15" hidden="false" customHeight="false" outlineLevel="0" collapsed="false">
      <c r="A437" s="20"/>
      <c r="B437" s="29"/>
      <c r="C437" s="21"/>
      <c r="D437" s="6"/>
      <c r="E437" s="30"/>
      <c r="F437" s="8" t="str">
        <f aca="false">IF(E437="","",IFERROR(INDEX(會計科目表!$B$5:$B$104,MATCH(E437,會計科目表!$A$5:$A$104,0)),"科目不存在"))</f>
        <v/>
      </c>
      <c r="G437" s="22"/>
      <c r="H437" s="22"/>
      <c r="I437" s="6"/>
      <c r="J437" s="32" t="str">
        <f aca="false">IF(I437="","",HYPERLINK(IF(LEFT(I437,4)="http",I437,設定!$B$7&amp;I437),"開啟"))</f>
        <v/>
      </c>
      <c r="K437" s="23" t="str">
        <f aca="false">IF(A437="","",IF(B437="","缺日期",IF(E437="","缺科目",IF(F437="科目不存在","科目不存在",IF(ROUND(SUMIF($A$6:$A$505,A437,$G$6:$G$505)-SUMIF($A$6:$A$505,A437,$H$6:$H$505),2)=0,"✔","借貸不平")))))</f>
        <v/>
      </c>
      <c r="L437" s="33" t="str">
        <f aca="false">IF(A437="","",COUNTIF($A$6:A437,A437))</f>
        <v/>
      </c>
      <c r="M437" s="33" t="str">
        <f aca="false">IF(A437="","",A437&amp;"|"&amp;L437)</f>
        <v/>
      </c>
      <c r="N437" s="33" t="str">
        <f aca="false">IF(E437="","",COUNTIF($E$6:E437,E437))</f>
        <v/>
      </c>
      <c r="O437" s="33" t="str">
        <f aca="false">IF(E437="","",E437&amp;"|"&amp;N437)</f>
        <v/>
      </c>
      <c r="P437" s="33" t="str">
        <f aca="false">IF(L437=1,COUNTIF($L$6:L437,1),"")</f>
        <v/>
      </c>
    </row>
    <row r="438" customFormat="false" ht="15" hidden="false" customHeight="false" outlineLevel="0" collapsed="false">
      <c r="A438" s="20"/>
      <c r="B438" s="29"/>
      <c r="C438" s="21"/>
      <c r="D438" s="6"/>
      <c r="E438" s="30"/>
      <c r="F438" s="8" t="str">
        <f aca="false">IF(E438="","",IFERROR(INDEX(會計科目表!$B$5:$B$104,MATCH(E438,會計科目表!$A$5:$A$104,0)),"科目不存在"))</f>
        <v/>
      </c>
      <c r="G438" s="22"/>
      <c r="H438" s="22"/>
      <c r="I438" s="6"/>
      <c r="J438" s="32" t="str">
        <f aca="false">IF(I438="","",HYPERLINK(IF(LEFT(I438,4)="http",I438,設定!$B$7&amp;I438),"開啟"))</f>
        <v/>
      </c>
      <c r="K438" s="23" t="str">
        <f aca="false">IF(A438="","",IF(B438="","缺日期",IF(E438="","缺科目",IF(F438="科目不存在","科目不存在",IF(ROUND(SUMIF($A$6:$A$505,A438,$G$6:$G$505)-SUMIF($A$6:$A$505,A438,$H$6:$H$505),2)=0,"✔","借貸不平")))))</f>
        <v/>
      </c>
      <c r="L438" s="33" t="str">
        <f aca="false">IF(A438="","",COUNTIF($A$6:A438,A438))</f>
        <v/>
      </c>
      <c r="M438" s="33" t="str">
        <f aca="false">IF(A438="","",A438&amp;"|"&amp;L438)</f>
        <v/>
      </c>
      <c r="N438" s="33" t="str">
        <f aca="false">IF(E438="","",COUNTIF($E$6:E438,E438))</f>
        <v/>
      </c>
      <c r="O438" s="33" t="str">
        <f aca="false">IF(E438="","",E438&amp;"|"&amp;N438)</f>
        <v/>
      </c>
      <c r="P438" s="33" t="str">
        <f aca="false">IF(L438=1,COUNTIF($L$6:L438,1),"")</f>
        <v/>
      </c>
    </row>
    <row r="439" customFormat="false" ht="15" hidden="false" customHeight="false" outlineLevel="0" collapsed="false">
      <c r="A439" s="20"/>
      <c r="B439" s="29"/>
      <c r="C439" s="21"/>
      <c r="D439" s="6"/>
      <c r="E439" s="30"/>
      <c r="F439" s="8" t="str">
        <f aca="false">IF(E439="","",IFERROR(INDEX(會計科目表!$B$5:$B$104,MATCH(E439,會計科目表!$A$5:$A$104,0)),"科目不存在"))</f>
        <v/>
      </c>
      <c r="G439" s="22"/>
      <c r="H439" s="22"/>
      <c r="I439" s="6"/>
      <c r="J439" s="32" t="str">
        <f aca="false">IF(I439="","",HYPERLINK(IF(LEFT(I439,4)="http",I439,設定!$B$7&amp;I439),"開啟"))</f>
        <v/>
      </c>
      <c r="K439" s="23" t="str">
        <f aca="false">IF(A439="","",IF(B439="","缺日期",IF(E439="","缺科目",IF(F439="科目不存在","科目不存在",IF(ROUND(SUMIF($A$6:$A$505,A439,$G$6:$G$505)-SUMIF($A$6:$A$505,A439,$H$6:$H$505),2)=0,"✔","借貸不平")))))</f>
        <v/>
      </c>
      <c r="L439" s="33" t="str">
        <f aca="false">IF(A439="","",COUNTIF($A$6:A439,A439))</f>
        <v/>
      </c>
      <c r="M439" s="33" t="str">
        <f aca="false">IF(A439="","",A439&amp;"|"&amp;L439)</f>
        <v/>
      </c>
      <c r="N439" s="33" t="str">
        <f aca="false">IF(E439="","",COUNTIF($E$6:E439,E439))</f>
        <v/>
      </c>
      <c r="O439" s="33" t="str">
        <f aca="false">IF(E439="","",E439&amp;"|"&amp;N439)</f>
        <v/>
      </c>
      <c r="P439" s="33" t="str">
        <f aca="false">IF(L439=1,COUNTIF($L$6:L439,1),"")</f>
        <v/>
      </c>
    </row>
    <row r="440" customFormat="false" ht="15" hidden="false" customHeight="false" outlineLevel="0" collapsed="false">
      <c r="A440" s="20"/>
      <c r="B440" s="29"/>
      <c r="C440" s="21"/>
      <c r="D440" s="6"/>
      <c r="E440" s="30"/>
      <c r="F440" s="8" t="str">
        <f aca="false">IF(E440="","",IFERROR(INDEX(會計科目表!$B$5:$B$104,MATCH(E440,會計科目表!$A$5:$A$104,0)),"科目不存在"))</f>
        <v/>
      </c>
      <c r="G440" s="22"/>
      <c r="H440" s="22"/>
      <c r="I440" s="6"/>
      <c r="J440" s="32" t="str">
        <f aca="false">IF(I440="","",HYPERLINK(IF(LEFT(I440,4)="http",I440,設定!$B$7&amp;I440),"開啟"))</f>
        <v/>
      </c>
      <c r="K440" s="23" t="str">
        <f aca="false">IF(A440="","",IF(B440="","缺日期",IF(E440="","缺科目",IF(F440="科目不存在","科目不存在",IF(ROUND(SUMIF($A$6:$A$505,A440,$G$6:$G$505)-SUMIF($A$6:$A$505,A440,$H$6:$H$505),2)=0,"✔","借貸不平")))))</f>
        <v/>
      </c>
      <c r="L440" s="33" t="str">
        <f aca="false">IF(A440="","",COUNTIF($A$6:A440,A440))</f>
        <v/>
      </c>
      <c r="M440" s="33" t="str">
        <f aca="false">IF(A440="","",A440&amp;"|"&amp;L440)</f>
        <v/>
      </c>
      <c r="N440" s="33" t="str">
        <f aca="false">IF(E440="","",COUNTIF($E$6:E440,E440))</f>
        <v/>
      </c>
      <c r="O440" s="33" t="str">
        <f aca="false">IF(E440="","",E440&amp;"|"&amp;N440)</f>
        <v/>
      </c>
      <c r="P440" s="33" t="str">
        <f aca="false">IF(L440=1,COUNTIF($L$6:L440,1),"")</f>
        <v/>
      </c>
    </row>
    <row r="441" customFormat="false" ht="15" hidden="false" customHeight="false" outlineLevel="0" collapsed="false">
      <c r="A441" s="20"/>
      <c r="B441" s="29"/>
      <c r="C441" s="21"/>
      <c r="D441" s="6"/>
      <c r="E441" s="30"/>
      <c r="F441" s="8" t="str">
        <f aca="false">IF(E441="","",IFERROR(INDEX(會計科目表!$B$5:$B$104,MATCH(E441,會計科目表!$A$5:$A$104,0)),"科目不存在"))</f>
        <v/>
      </c>
      <c r="G441" s="22"/>
      <c r="H441" s="22"/>
      <c r="I441" s="6"/>
      <c r="J441" s="32" t="str">
        <f aca="false">IF(I441="","",HYPERLINK(IF(LEFT(I441,4)="http",I441,設定!$B$7&amp;I441),"開啟"))</f>
        <v/>
      </c>
      <c r="K441" s="23" t="str">
        <f aca="false">IF(A441="","",IF(B441="","缺日期",IF(E441="","缺科目",IF(F441="科目不存在","科目不存在",IF(ROUND(SUMIF($A$6:$A$505,A441,$G$6:$G$505)-SUMIF($A$6:$A$505,A441,$H$6:$H$505),2)=0,"✔","借貸不平")))))</f>
        <v/>
      </c>
      <c r="L441" s="33" t="str">
        <f aca="false">IF(A441="","",COUNTIF($A$6:A441,A441))</f>
        <v/>
      </c>
      <c r="M441" s="33" t="str">
        <f aca="false">IF(A441="","",A441&amp;"|"&amp;L441)</f>
        <v/>
      </c>
      <c r="N441" s="33" t="str">
        <f aca="false">IF(E441="","",COUNTIF($E$6:E441,E441))</f>
        <v/>
      </c>
      <c r="O441" s="33" t="str">
        <f aca="false">IF(E441="","",E441&amp;"|"&amp;N441)</f>
        <v/>
      </c>
      <c r="P441" s="33" t="str">
        <f aca="false">IF(L441=1,COUNTIF($L$6:L441,1),"")</f>
        <v/>
      </c>
    </row>
    <row r="442" customFormat="false" ht="15" hidden="false" customHeight="false" outlineLevel="0" collapsed="false">
      <c r="A442" s="20"/>
      <c r="B442" s="29"/>
      <c r="C442" s="21"/>
      <c r="D442" s="6"/>
      <c r="E442" s="30"/>
      <c r="F442" s="8" t="str">
        <f aca="false">IF(E442="","",IFERROR(INDEX(會計科目表!$B$5:$B$104,MATCH(E442,會計科目表!$A$5:$A$104,0)),"科目不存在"))</f>
        <v/>
      </c>
      <c r="G442" s="22"/>
      <c r="H442" s="22"/>
      <c r="I442" s="6"/>
      <c r="J442" s="32" t="str">
        <f aca="false">IF(I442="","",HYPERLINK(IF(LEFT(I442,4)="http",I442,設定!$B$7&amp;I442),"開啟"))</f>
        <v/>
      </c>
      <c r="K442" s="23" t="str">
        <f aca="false">IF(A442="","",IF(B442="","缺日期",IF(E442="","缺科目",IF(F442="科目不存在","科目不存在",IF(ROUND(SUMIF($A$6:$A$505,A442,$G$6:$G$505)-SUMIF($A$6:$A$505,A442,$H$6:$H$505),2)=0,"✔","借貸不平")))))</f>
        <v/>
      </c>
      <c r="L442" s="33" t="str">
        <f aca="false">IF(A442="","",COUNTIF($A$6:A442,A442))</f>
        <v/>
      </c>
      <c r="M442" s="33" t="str">
        <f aca="false">IF(A442="","",A442&amp;"|"&amp;L442)</f>
        <v/>
      </c>
      <c r="N442" s="33" t="str">
        <f aca="false">IF(E442="","",COUNTIF($E$6:E442,E442))</f>
        <v/>
      </c>
      <c r="O442" s="33" t="str">
        <f aca="false">IF(E442="","",E442&amp;"|"&amp;N442)</f>
        <v/>
      </c>
      <c r="P442" s="33" t="str">
        <f aca="false">IF(L442=1,COUNTIF($L$6:L442,1),"")</f>
        <v/>
      </c>
    </row>
    <row r="443" customFormat="false" ht="15" hidden="false" customHeight="false" outlineLevel="0" collapsed="false">
      <c r="A443" s="20"/>
      <c r="B443" s="29"/>
      <c r="C443" s="21"/>
      <c r="D443" s="6"/>
      <c r="E443" s="30"/>
      <c r="F443" s="8" t="str">
        <f aca="false">IF(E443="","",IFERROR(INDEX(會計科目表!$B$5:$B$104,MATCH(E443,會計科目表!$A$5:$A$104,0)),"科目不存在"))</f>
        <v/>
      </c>
      <c r="G443" s="22"/>
      <c r="H443" s="22"/>
      <c r="I443" s="6"/>
      <c r="J443" s="32" t="str">
        <f aca="false">IF(I443="","",HYPERLINK(IF(LEFT(I443,4)="http",I443,設定!$B$7&amp;I443),"開啟"))</f>
        <v/>
      </c>
      <c r="K443" s="23" t="str">
        <f aca="false">IF(A443="","",IF(B443="","缺日期",IF(E443="","缺科目",IF(F443="科目不存在","科目不存在",IF(ROUND(SUMIF($A$6:$A$505,A443,$G$6:$G$505)-SUMIF($A$6:$A$505,A443,$H$6:$H$505),2)=0,"✔","借貸不平")))))</f>
        <v/>
      </c>
      <c r="L443" s="33" t="str">
        <f aca="false">IF(A443="","",COUNTIF($A$6:A443,A443))</f>
        <v/>
      </c>
      <c r="M443" s="33" t="str">
        <f aca="false">IF(A443="","",A443&amp;"|"&amp;L443)</f>
        <v/>
      </c>
      <c r="N443" s="33" t="str">
        <f aca="false">IF(E443="","",COUNTIF($E$6:E443,E443))</f>
        <v/>
      </c>
      <c r="O443" s="33" t="str">
        <f aca="false">IF(E443="","",E443&amp;"|"&amp;N443)</f>
        <v/>
      </c>
      <c r="P443" s="33" t="str">
        <f aca="false">IF(L443=1,COUNTIF($L$6:L443,1),"")</f>
        <v/>
      </c>
    </row>
    <row r="444" customFormat="false" ht="15" hidden="false" customHeight="false" outlineLevel="0" collapsed="false">
      <c r="A444" s="20"/>
      <c r="B444" s="29"/>
      <c r="C444" s="21"/>
      <c r="D444" s="6"/>
      <c r="E444" s="30"/>
      <c r="F444" s="8" t="str">
        <f aca="false">IF(E444="","",IFERROR(INDEX(會計科目表!$B$5:$B$104,MATCH(E444,會計科目表!$A$5:$A$104,0)),"科目不存在"))</f>
        <v/>
      </c>
      <c r="G444" s="22"/>
      <c r="H444" s="22"/>
      <c r="I444" s="6"/>
      <c r="J444" s="32" t="str">
        <f aca="false">IF(I444="","",HYPERLINK(IF(LEFT(I444,4)="http",I444,設定!$B$7&amp;I444),"開啟"))</f>
        <v/>
      </c>
      <c r="K444" s="23" t="str">
        <f aca="false">IF(A444="","",IF(B444="","缺日期",IF(E444="","缺科目",IF(F444="科目不存在","科目不存在",IF(ROUND(SUMIF($A$6:$A$505,A444,$G$6:$G$505)-SUMIF($A$6:$A$505,A444,$H$6:$H$505),2)=0,"✔","借貸不平")))))</f>
        <v/>
      </c>
      <c r="L444" s="33" t="str">
        <f aca="false">IF(A444="","",COUNTIF($A$6:A444,A444))</f>
        <v/>
      </c>
      <c r="M444" s="33" t="str">
        <f aca="false">IF(A444="","",A444&amp;"|"&amp;L444)</f>
        <v/>
      </c>
      <c r="N444" s="33" t="str">
        <f aca="false">IF(E444="","",COUNTIF($E$6:E444,E444))</f>
        <v/>
      </c>
      <c r="O444" s="33" t="str">
        <f aca="false">IF(E444="","",E444&amp;"|"&amp;N444)</f>
        <v/>
      </c>
      <c r="P444" s="33" t="str">
        <f aca="false">IF(L444=1,COUNTIF($L$6:L444,1),"")</f>
        <v/>
      </c>
    </row>
    <row r="445" customFormat="false" ht="15" hidden="false" customHeight="false" outlineLevel="0" collapsed="false">
      <c r="A445" s="20"/>
      <c r="B445" s="29"/>
      <c r="C445" s="21"/>
      <c r="D445" s="6"/>
      <c r="E445" s="30"/>
      <c r="F445" s="8" t="str">
        <f aca="false">IF(E445="","",IFERROR(INDEX(會計科目表!$B$5:$B$104,MATCH(E445,會計科目表!$A$5:$A$104,0)),"科目不存在"))</f>
        <v/>
      </c>
      <c r="G445" s="22"/>
      <c r="H445" s="22"/>
      <c r="I445" s="6"/>
      <c r="J445" s="32" t="str">
        <f aca="false">IF(I445="","",HYPERLINK(IF(LEFT(I445,4)="http",I445,設定!$B$7&amp;I445),"開啟"))</f>
        <v/>
      </c>
      <c r="K445" s="23" t="str">
        <f aca="false">IF(A445="","",IF(B445="","缺日期",IF(E445="","缺科目",IF(F445="科目不存在","科目不存在",IF(ROUND(SUMIF($A$6:$A$505,A445,$G$6:$G$505)-SUMIF($A$6:$A$505,A445,$H$6:$H$505),2)=0,"✔","借貸不平")))))</f>
        <v/>
      </c>
      <c r="L445" s="33" t="str">
        <f aca="false">IF(A445="","",COUNTIF($A$6:A445,A445))</f>
        <v/>
      </c>
      <c r="M445" s="33" t="str">
        <f aca="false">IF(A445="","",A445&amp;"|"&amp;L445)</f>
        <v/>
      </c>
      <c r="N445" s="33" t="str">
        <f aca="false">IF(E445="","",COUNTIF($E$6:E445,E445))</f>
        <v/>
      </c>
      <c r="O445" s="33" t="str">
        <f aca="false">IF(E445="","",E445&amp;"|"&amp;N445)</f>
        <v/>
      </c>
      <c r="P445" s="33" t="str">
        <f aca="false">IF(L445=1,COUNTIF($L$6:L445,1),"")</f>
        <v/>
      </c>
    </row>
    <row r="446" customFormat="false" ht="15" hidden="false" customHeight="false" outlineLevel="0" collapsed="false">
      <c r="A446" s="20"/>
      <c r="B446" s="29"/>
      <c r="C446" s="21"/>
      <c r="D446" s="6"/>
      <c r="E446" s="30"/>
      <c r="F446" s="8" t="str">
        <f aca="false">IF(E446="","",IFERROR(INDEX(會計科目表!$B$5:$B$104,MATCH(E446,會計科目表!$A$5:$A$104,0)),"科目不存在"))</f>
        <v/>
      </c>
      <c r="G446" s="22"/>
      <c r="H446" s="22"/>
      <c r="I446" s="6"/>
      <c r="J446" s="32" t="str">
        <f aca="false">IF(I446="","",HYPERLINK(IF(LEFT(I446,4)="http",I446,設定!$B$7&amp;I446),"開啟"))</f>
        <v/>
      </c>
      <c r="K446" s="23" t="str">
        <f aca="false">IF(A446="","",IF(B446="","缺日期",IF(E446="","缺科目",IF(F446="科目不存在","科目不存在",IF(ROUND(SUMIF($A$6:$A$505,A446,$G$6:$G$505)-SUMIF($A$6:$A$505,A446,$H$6:$H$505),2)=0,"✔","借貸不平")))))</f>
        <v/>
      </c>
      <c r="L446" s="33" t="str">
        <f aca="false">IF(A446="","",COUNTIF($A$6:A446,A446))</f>
        <v/>
      </c>
      <c r="M446" s="33" t="str">
        <f aca="false">IF(A446="","",A446&amp;"|"&amp;L446)</f>
        <v/>
      </c>
      <c r="N446" s="33" t="str">
        <f aca="false">IF(E446="","",COUNTIF($E$6:E446,E446))</f>
        <v/>
      </c>
      <c r="O446" s="33" t="str">
        <f aca="false">IF(E446="","",E446&amp;"|"&amp;N446)</f>
        <v/>
      </c>
      <c r="P446" s="33" t="str">
        <f aca="false">IF(L446=1,COUNTIF($L$6:L446,1),"")</f>
        <v/>
      </c>
    </row>
    <row r="447" customFormat="false" ht="15" hidden="false" customHeight="false" outlineLevel="0" collapsed="false">
      <c r="A447" s="20"/>
      <c r="B447" s="29"/>
      <c r="C447" s="21"/>
      <c r="D447" s="6"/>
      <c r="E447" s="30"/>
      <c r="F447" s="8" t="str">
        <f aca="false">IF(E447="","",IFERROR(INDEX(會計科目表!$B$5:$B$104,MATCH(E447,會計科目表!$A$5:$A$104,0)),"科目不存在"))</f>
        <v/>
      </c>
      <c r="G447" s="22"/>
      <c r="H447" s="22"/>
      <c r="I447" s="6"/>
      <c r="J447" s="32" t="str">
        <f aca="false">IF(I447="","",HYPERLINK(IF(LEFT(I447,4)="http",I447,設定!$B$7&amp;I447),"開啟"))</f>
        <v/>
      </c>
      <c r="K447" s="23" t="str">
        <f aca="false">IF(A447="","",IF(B447="","缺日期",IF(E447="","缺科目",IF(F447="科目不存在","科目不存在",IF(ROUND(SUMIF($A$6:$A$505,A447,$G$6:$G$505)-SUMIF($A$6:$A$505,A447,$H$6:$H$505),2)=0,"✔","借貸不平")))))</f>
        <v/>
      </c>
      <c r="L447" s="33" t="str">
        <f aca="false">IF(A447="","",COUNTIF($A$6:A447,A447))</f>
        <v/>
      </c>
      <c r="M447" s="33" t="str">
        <f aca="false">IF(A447="","",A447&amp;"|"&amp;L447)</f>
        <v/>
      </c>
      <c r="N447" s="33" t="str">
        <f aca="false">IF(E447="","",COUNTIF($E$6:E447,E447))</f>
        <v/>
      </c>
      <c r="O447" s="33" t="str">
        <f aca="false">IF(E447="","",E447&amp;"|"&amp;N447)</f>
        <v/>
      </c>
      <c r="P447" s="33" t="str">
        <f aca="false">IF(L447=1,COUNTIF($L$6:L447,1),"")</f>
        <v/>
      </c>
    </row>
    <row r="448" customFormat="false" ht="15" hidden="false" customHeight="false" outlineLevel="0" collapsed="false">
      <c r="A448" s="20"/>
      <c r="B448" s="29"/>
      <c r="C448" s="21"/>
      <c r="D448" s="6"/>
      <c r="E448" s="30"/>
      <c r="F448" s="8" t="str">
        <f aca="false">IF(E448="","",IFERROR(INDEX(會計科目表!$B$5:$B$104,MATCH(E448,會計科目表!$A$5:$A$104,0)),"科目不存在"))</f>
        <v/>
      </c>
      <c r="G448" s="22"/>
      <c r="H448" s="22"/>
      <c r="I448" s="6"/>
      <c r="J448" s="32" t="str">
        <f aca="false">IF(I448="","",HYPERLINK(IF(LEFT(I448,4)="http",I448,設定!$B$7&amp;I448),"開啟"))</f>
        <v/>
      </c>
      <c r="K448" s="23" t="str">
        <f aca="false">IF(A448="","",IF(B448="","缺日期",IF(E448="","缺科目",IF(F448="科目不存在","科目不存在",IF(ROUND(SUMIF($A$6:$A$505,A448,$G$6:$G$505)-SUMIF($A$6:$A$505,A448,$H$6:$H$505),2)=0,"✔","借貸不平")))))</f>
        <v/>
      </c>
      <c r="L448" s="33" t="str">
        <f aca="false">IF(A448="","",COUNTIF($A$6:A448,A448))</f>
        <v/>
      </c>
      <c r="M448" s="33" t="str">
        <f aca="false">IF(A448="","",A448&amp;"|"&amp;L448)</f>
        <v/>
      </c>
      <c r="N448" s="33" t="str">
        <f aca="false">IF(E448="","",COUNTIF($E$6:E448,E448))</f>
        <v/>
      </c>
      <c r="O448" s="33" t="str">
        <f aca="false">IF(E448="","",E448&amp;"|"&amp;N448)</f>
        <v/>
      </c>
      <c r="P448" s="33" t="str">
        <f aca="false">IF(L448=1,COUNTIF($L$6:L448,1),"")</f>
        <v/>
      </c>
    </row>
    <row r="449" customFormat="false" ht="15" hidden="false" customHeight="false" outlineLevel="0" collapsed="false">
      <c r="A449" s="20"/>
      <c r="B449" s="29"/>
      <c r="C449" s="21"/>
      <c r="D449" s="6"/>
      <c r="E449" s="30"/>
      <c r="F449" s="8" t="str">
        <f aca="false">IF(E449="","",IFERROR(INDEX(會計科目表!$B$5:$B$104,MATCH(E449,會計科目表!$A$5:$A$104,0)),"科目不存在"))</f>
        <v/>
      </c>
      <c r="G449" s="22"/>
      <c r="H449" s="22"/>
      <c r="I449" s="6"/>
      <c r="J449" s="32" t="str">
        <f aca="false">IF(I449="","",HYPERLINK(IF(LEFT(I449,4)="http",I449,設定!$B$7&amp;I449),"開啟"))</f>
        <v/>
      </c>
      <c r="K449" s="23" t="str">
        <f aca="false">IF(A449="","",IF(B449="","缺日期",IF(E449="","缺科目",IF(F449="科目不存在","科目不存在",IF(ROUND(SUMIF($A$6:$A$505,A449,$G$6:$G$505)-SUMIF($A$6:$A$505,A449,$H$6:$H$505),2)=0,"✔","借貸不平")))))</f>
        <v/>
      </c>
      <c r="L449" s="33" t="str">
        <f aca="false">IF(A449="","",COUNTIF($A$6:A449,A449))</f>
        <v/>
      </c>
      <c r="M449" s="33" t="str">
        <f aca="false">IF(A449="","",A449&amp;"|"&amp;L449)</f>
        <v/>
      </c>
      <c r="N449" s="33" t="str">
        <f aca="false">IF(E449="","",COUNTIF($E$6:E449,E449))</f>
        <v/>
      </c>
      <c r="O449" s="33" t="str">
        <f aca="false">IF(E449="","",E449&amp;"|"&amp;N449)</f>
        <v/>
      </c>
      <c r="P449" s="33" t="str">
        <f aca="false">IF(L449=1,COUNTIF($L$6:L449,1),"")</f>
        <v/>
      </c>
    </row>
    <row r="450" customFormat="false" ht="15" hidden="false" customHeight="false" outlineLevel="0" collapsed="false">
      <c r="A450" s="20"/>
      <c r="B450" s="29"/>
      <c r="C450" s="21"/>
      <c r="D450" s="6"/>
      <c r="E450" s="30"/>
      <c r="F450" s="8" t="str">
        <f aca="false">IF(E450="","",IFERROR(INDEX(會計科目表!$B$5:$B$104,MATCH(E450,會計科目表!$A$5:$A$104,0)),"科目不存在"))</f>
        <v/>
      </c>
      <c r="G450" s="22"/>
      <c r="H450" s="22"/>
      <c r="I450" s="6"/>
      <c r="J450" s="32" t="str">
        <f aca="false">IF(I450="","",HYPERLINK(IF(LEFT(I450,4)="http",I450,設定!$B$7&amp;I450),"開啟"))</f>
        <v/>
      </c>
      <c r="K450" s="23" t="str">
        <f aca="false">IF(A450="","",IF(B450="","缺日期",IF(E450="","缺科目",IF(F450="科目不存在","科目不存在",IF(ROUND(SUMIF($A$6:$A$505,A450,$G$6:$G$505)-SUMIF($A$6:$A$505,A450,$H$6:$H$505),2)=0,"✔","借貸不平")))))</f>
        <v/>
      </c>
      <c r="L450" s="33" t="str">
        <f aca="false">IF(A450="","",COUNTIF($A$6:A450,A450))</f>
        <v/>
      </c>
      <c r="M450" s="33" t="str">
        <f aca="false">IF(A450="","",A450&amp;"|"&amp;L450)</f>
        <v/>
      </c>
      <c r="N450" s="33" t="str">
        <f aca="false">IF(E450="","",COUNTIF($E$6:E450,E450))</f>
        <v/>
      </c>
      <c r="O450" s="33" t="str">
        <f aca="false">IF(E450="","",E450&amp;"|"&amp;N450)</f>
        <v/>
      </c>
      <c r="P450" s="33" t="str">
        <f aca="false">IF(L450=1,COUNTIF($L$6:L450,1),"")</f>
        <v/>
      </c>
    </row>
    <row r="451" customFormat="false" ht="15" hidden="false" customHeight="false" outlineLevel="0" collapsed="false">
      <c r="A451" s="20"/>
      <c r="B451" s="29"/>
      <c r="C451" s="21"/>
      <c r="D451" s="6"/>
      <c r="E451" s="30"/>
      <c r="F451" s="8" t="str">
        <f aca="false">IF(E451="","",IFERROR(INDEX(會計科目表!$B$5:$B$104,MATCH(E451,會計科目表!$A$5:$A$104,0)),"科目不存在"))</f>
        <v/>
      </c>
      <c r="G451" s="22"/>
      <c r="H451" s="22"/>
      <c r="I451" s="6"/>
      <c r="J451" s="32" t="str">
        <f aca="false">IF(I451="","",HYPERLINK(IF(LEFT(I451,4)="http",I451,設定!$B$7&amp;I451),"開啟"))</f>
        <v/>
      </c>
      <c r="K451" s="23" t="str">
        <f aca="false">IF(A451="","",IF(B451="","缺日期",IF(E451="","缺科目",IF(F451="科目不存在","科目不存在",IF(ROUND(SUMIF($A$6:$A$505,A451,$G$6:$G$505)-SUMIF($A$6:$A$505,A451,$H$6:$H$505),2)=0,"✔","借貸不平")))))</f>
        <v/>
      </c>
      <c r="L451" s="33" t="str">
        <f aca="false">IF(A451="","",COUNTIF($A$6:A451,A451))</f>
        <v/>
      </c>
      <c r="M451" s="33" t="str">
        <f aca="false">IF(A451="","",A451&amp;"|"&amp;L451)</f>
        <v/>
      </c>
      <c r="N451" s="33" t="str">
        <f aca="false">IF(E451="","",COUNTIF($E$6:E451,E451))</f>
        <v/>
      </c>
      <c r="O451" s="33" t="str">
        <f aca="false">IF(E451="","",E451&amp;"|"&amp;N451)</f>
        <v/>
      </c>
      <c r="P451" s="33" t="str">
        <f aca="false">IF(L451=1,COUNTIF($L$6:L451,1),"")</f>
        <v/>
      </c>
    </row>
    <row r="452" customFormat="false" ht="15" hidden="false" customHeight="false" outlineLevel="0" collapsed="false">
      <c r="A452" s="20"/>
      <c r="B452" s="29"/>
      <c r="C452" s="21"/>
      <c r="D452" s="6"/>
      <c r="E452" s="30"/>
      <c r="F452" s="8" t="str">
        <f aca="false">IF(E452="","",IFERROR(INDEX(會計科目表!$B$5:$B$104,MATCH(E452,會計科目表!$A$5:$A$104,0)),"科目不存在"))</f>
        <v/>
      </c>
      <c r="G452" s="22"/>
      <c r="H452" s="22"/>
      <c r="I452" s="6"/>
      <c r="J452" s="32" t="str">
        <f aca="false">IF(I452="","",HYPERLINK(IF(LEFT(I452,4)="http",I452,設定!$B$7&amp;I452),"開啟"))</f>
        <v/>
      </c>
      <c r="K452" s="23" t="str">
        <f aca="false">IF(A452="","",IF(B452="","缺日期",IF(E452="","缺科目",IF(F452="科目不存在","科目不存在",IF(ROUND(SUMIF($A$6:$A$505,A452,$G$6:$G$505)-SUMIF($A$6:$A$505,A452,$H$6:$H$505),2)=0,"✔","借貸不平")))))</f>
        <v/>
      </c>
      <c r="L452" s="33" t="str">
        <f aca="false">IF(A452="","",COUNTIF($A$6:A452,A452))</f>
        <v/>
      </c>
      <c r="M452" s="33" t="str">
        <f aca="false">IF(A452="","",A452&amp;"|"&amp;L452)</f>
        <v/>
      </c>
      <c r="N452" s="33" t="str">
        <f aca="false">IF(E452="","",COUNTIF($E$6:E452,E452))</f>
        <v/>
      </c>
      <c r="O452" s="33" t="str">
        <f aca="false">IF(E452="","",E452&amp;"|"&amp;N452)</f>
        <v/>
      </c>
      <c r="P452" s="33" t="str">
        <f aca="false">IF(L452=1,COUNTIF($L$6:L452,1),"")</f>
        <v/>
      </c>
    </row>
    <row r="453" customFormat="false" ht="15" hidden="false" customHeight="false" outlineLevel="0" collapsed="false">
      <c r="A453" s="20"/>
      <c r="B453" s="29"/>
      <c r="C453" s="21"/>
      <c r="D453" s="6"/>
      <c r="E453" s="30"/>
      <c r="F453" s="8" t="str">
        <f aca="false">IF(E453="","",IFERROR(INDEX(會計科目表!$B$5:$B$104,MATCH(E453,會計科目表!$A$5:$A$104,0)),"科目不存在"))</f>
        <v/>
      </c>
      <c r="G453" s="22"/>
      <c r="H453" s="22"/>
      <c r="I453" s="6"/>
      <c r="J453" s="32" t="str">
        <f aca="false">IF(I453="","",HYPERLINK(IF(LEFT(I453,4)="http",I453,設定!$B$7&amp;I453),"開啟"))</f>
        <v/>
      </c>
      <c r="K453" s="23" t="str">
        <f aca="false">IF(A453="","",IF(B453="","缺日期",IF(E453="","缺科目",IF(F453="科目不存在","科目不存在",IF(ROUND(SUMIF($A$6:$A$505,A453,$G$6:$G$505)-SUMIF($A$6:$A$505,A453,$H$6:$H$505),2)=0,"✔","借貸不平")))))</f>
        <v/>
      </c>
      <c r="L453" s="33" t="str">
        <f aca="false">IF(A453="","",COUNTIF($A$6:A453,A453))</f>
        <v/>
      </c>
      <c r="M453" s="33" t="str">
        <f aca="false">IF(A453="","",A453&amp;"|"&amp;L453)</f>
        <v/>
      </c>
      <c r="N453" s="33" t="str">
        <f aca="false">IF(E453="","",COUNTIF($E$6:E453,E453))</f>
        <v/>
      </c>
      <c r="O453" s="33" t="str">
        <f aca="false">IF(E453="","",E453&amp;"|"&amp;N453)</f>
        <v/>
      </c>
      <c r="P453" s="33" t="str">
        <f aca="false">IF(L453=1,COUNTIF($L$6:L453,1),"")</f>
        <v/>
      </c>
    </row>
    <row r="454" customFormat="false" ht="15" hidden="false" customHeight="false" outlineLevel="0" collapsed="false">
      <c r="A454" s="20"/>
      <c r="B454" s="29"/>
      <c r="C454" s="21"/>
      <c r="D454" s="6"/>
      <c r="E454" s="30"/>
      <c r="F454" s="8" t="str">
        <f aca="false">IF(E454="","",IFERROR(INDEX(會計科目表!$B$5:$B$104,MATCH(E454,會計科目表!$A$5:$A$104,0)),"科目不存在"))</f>
        <v/>
      </c>
      <c r="G454" s="22"/>
      <c r="H454" s="22"/>
      <c r="I454" s="6"/>
      <c r="J454" s="32" t="str">
        <f aca="false">IF(I454="","",HYPERLINK(IF(LEFT(I454,4)="http",I454,設定!$B$7&amp;I454),"開啟"))</f>
        <v/>
      </c>
      <c r="K454" s="23" t="str">
        <f aca="false">IF(A454="","",IF(B454="","缺日期",IF(E454="","缺科目",IF(F454="科目不存在","科目不存在",IF(ROUND(SUMIF($A$6:$A$505,A454,$G$6:$G$505)-SUMIF($A$6:$A$505,A454,$H$6:$H$505),2)=0,"✔","借貸不平")))))</f>
        <v/>
      </c>
      <c r="L454" s="33" t="str">
        <f aca="false">IF(A454="","",COUNTIF($A$6:A454,A454))</f>
        <v/>
      </c>
      <c r="M454" s="33" t="str">
        <f aca="false">IF(A454="","",A454&amp;"|"&amp;L454)</f>
        <v/>
      </c>
      <c r="N454" s="33" t="str">
        <f aca="false">IF(E454="","",COUNTIF($E$6:E454,E454))</f>
        <v/>
      </c>
      <c r="O454" s="33" t="str">
        <f aca="false">IF(E454="","",E454&amp;"|"&amp;N454)</f>
        <v/>
      </c>
      <c r="P454" s="33" t="str">
        <f aca="false">IF(L454=1,COUNTIF($L$6:L454,1),"")</f>
        <v/>
      </c>
    </row>
    <row r="455" customFormat="false" ht="15" hidden="false" customHeight="false" outlineLevel="0" collapsed="false">
      <c r="A455" s="20"/>
      <c r="B455" s="29"/>
      <c r="C455" s="21"/>
      <c r="D455" s="6"/>
      <c r="E455" s="30"/>
      <c r="F455" s="8" t="str">
        <f aca="false">IF(E455="","",IFERROR(INDEX(會計科目表!$B$5:$B$104,MATCH(E455,會計科目表!$A$5:$A$104,0)),"科目不存在"))</f>
        <v/>
      </c>
      <c r="G455" s="22"/>
      <c r="H455" s="22"/>
      <c r="I455" s="6"/>
      <c r="J455" s="32" t="str">
        <f aca="false">IF(I455="","",HYPERLINK(IF(LEFT(I455,4)="http",I455,設定!$B$7&amp;I455),"開啟"))</f>
        <v/>
      </c>
      <c r="K455" s="23" t="str">
        <f aca="false">IF(A455="","",IF(B455="","缺日期",IF(E455="","缺科目",IF(F455="科目不存在","科目不存在",IF(ROUND(SUMIF($A$6:$A$505,A455,$G$6:$G$505)-SUMIF($A$6:$A$505,A455,$H$6:$H$505),2)=0,"✔","借貸不平")))))</f>
        <v/>
      </c>
      <c r="L455" s="33" t="str">
        <f aca="false">IF(A455="","",COUNTIF($A$6:A455,A455))</f>
        <v/>
      </c>
      <c r="M455" s="33" t="str">
        <f aca="false">IF(A455="","",A455&amp;"|"&amp;L455)</f>
        <v/>
      </c>
      <c r="N455" s="33" t="str">
        <f aca="false">IF(E455="","",COUNTIF($E$6:E455,E455))</f>
        <v/>
      </c>
      <c r="O455" s="33" t="str">
        <f aca="false">IF(E455="","",E455&amp;"|"&amp;N455)</f>
        <v/>
      </c>
      <c r="P455" s="33" t="str">
        <f aca="false">IF(L455=1,COUNTIF($L$6:L455,1),"")</f>
        <v/>
      </c>
    </row>
    <row r="456" customFormat="false" ht="15" hidden="false" customHeight="false" outlineLevel="0" collapsed="false">
      <c r="A456" s="20"/>
      <c r="B456" s="29"/>
      <c r="C456" s="21"/>
      <c r="D456" s="6"/>
      <c r="E456" s="30"/>
      <c r="F456" s="8" t="str">
        <f aca="false">IF(E456="","",IFERROR(INDEX(會計科目表!$B$5:$B$104,MATCH(E456,會計科目表!$A$5:$A$104,0)),"科目不存在"))</f>
        <v/>
      </c>
      <c r="G456" s="22"/>
      <c r="H456" s="22"/>
      <c r="I456" s="6"/>
      <c r="J456" s="32" t="str">
        <f aca="false">IF(I456="","",HYPERLINK(IF(LEFT(I456,4)="http",I456,設定!$B$7&amp;I456),"開啟"))</f>
        <v/>
      </c>
      <c r="K456" s="23" t="str">
        <f aca="false">IF(A456="","",IF(B456="","缺日期",IF(E456="","缺科目",IF(F456="科目不存在","科目不存在",IF(ROUND(SUMIF($A$6:$A$505,A456,$G$6:$G$505)-SUMIF($A$6:$A$505,A456,$H$6:$H$505),2)=0,"✔","借貸不平")))))</f>
        <v/>
      </c>
      <c r="L456" s="33" t="str">
        <f aca="false">IF(A456="","",COUNTIF($A$6:A456,A456))</f>
        <v/>
      </c>
      <c r="M456" s="33" t="str">
        <f aca="false">IF(A456="","",A456&amp;"|"&amp;L456)</f>
        <v/>
      </c>
      <c r="N456" s="33" t="str">
        <f aca="false">IF(E456="","",COUNTIF($E$6:E456,E456))</f>
        <v/>
      </c>
      <c r="O456" s="33" t="str">
        <f aca="false">IF(E456="","",E456&amp;"|"&amp;N456)</f>
        <v/>
      </c>
      <c r="P456" s="33" t="str">
        <f aca="false">IF(L456=1,COUNTIF($L$6:L456,1),"")</f>
        <v/>
      </c>
    </row>
    <row r="457" customFormat="false" ht="15" hidden="false" customHeight="false" outlineLevel="0" collapsed="false">
      <c r="A457" s="20"/>
      <c r="B457" s="29"/>
      <c r="C457" s="21"/>
      <c r="D457" s="6"/>
      <c r="E457" s="30"/>
      <c r="F457" s="8" t="str">
        <f aca="false">IF(E457="","",IFERROR(INDEX(會計科目表!$B$5:$B$104,MATCH(E457,會計科目表!$A$5:$A$104,0)),"科目不存在"))</f>
        <v/>
      </c>
      <c r="G457" s="22"/>
      <c r="H457" s="22"/>
      <c r="I457" s="6"/>
      <c r="J457" s="32" t="str">
        <f aca="false">IF(I457="","",HYPERLINK(IF(LEFT(I457,4)="http",I457,設定!$B$7&amp;I457),"開啟"))</f>
        <v/>
      </c>
      <c r="K457" s="23" t="str">
        <f aca="false">IF(A457="","",IF(B457="","缺日期",IF(E457="","缺科目",IF(F457="科目不存在","科目不存在",IF(ROUND(SUMIF($A$6:$A$505,A457,$G$6:$G$505)-SUMIF($A$6:$A$505,A457,$H$6:$H$505),2)=0,"✔","借貸不平")))))</f>
        <v/>
      </c>
      <c r="L457" s="33" t="str">
        <f aca="false">IF(A457="","",COUNTIF($A$6:A457,A457))</f>
        <v/>
      </c>
      <c r="M457" s="33" t="str">
        <f aca="false">IF(A457="","",A457&amp;"|"&amp;L457)</f>
        <v/>
      </c>
      <c r="N457" s="33" t="str">
        <f aca="false">IF(E457="","",COUNTIF($E$6:E457,E457))</f>
        <v/>
      </c>
      <c r="O457" s="33" t="str">
        <f aca="false">IF(E457="","",E457&amp;"|"&amp;N457)</f>
        <v/>
      </c>
      <c r="P457" s="33" t="str">
        <f aca="false">IF(L457=1,COUNTIF($L$6:L457,1),"")</f>
        <v/>
      </c>
    </row>
    <row r="458" customFormat="false" ht="15" hidden="false" customHeight="false" outlineLevel="0" collapsed="false">
      <c r="A458" s="20"/>
      <c r="B458" s="29"/>
      <c r="C458" s="21"/>
      <c r="D458" s="6"/>
      <c r="E458" s="30"/>
      <c r="F458" s="8" t="str">
        <f aca="false">IF(E458="","",IFERROR(INDEX(會計科目表!$B$5:$B$104,MATCH(E458,會計科目表!$A$5:$A$104,0)),"科目不存在"))</f>
        <v/>
      </c>
      <c r="G458" s="22"/>
      <c r="H458" s="22"/>
      <c r="I458" s="6"/>
      <c r="J458" s="32" t="str">
        <f aca="false">IF(I458="","",HYPERLINK(IF(LEFT(I458,4)="http",I458,設定!$B$7&amp;I458),"開啟"))</f>
        <v/>
      </c>
      <c r="K458" s="23" t="str">
        <f aca="false">IF(A458="","",IF(B458="","缺日期",IF(E458="","缺科目",IF(F458="科目不存在","科目不存在",IF(ROUND(SUMIF($A$6:$A$505,A458,$G$6:$G$505)-SUMIF($A$6:$A$505,A458,$H$6:$H$505),2)=0,"✔","借貸不平")))))</f>
        <v/>
      </c>
      <c r="L458" s="33" t="str">
        <f aca="false">IF(A458="","",COUNTIF($A$6:A458,A458))</f>
        <v/>
      </c>
      <c r="M458" s="33" t="str">
        <f aca="false">IF(A458="","",A458&amp;"|"&amp;L458)</f>
        <v/>
      </c>
      <c r="N458" s="33" t="str">
        <f aca="false">IF(E458="","",COUNTIF($E$6:E458,E458))</f>
        <v/>
      </c>
      <c r="O458" s="33" t="str">
        <f aca="false">IF(E458="","",E458&amp;"|"&amp;N458)</f>
        <v/>
      </c>
      <c r="P458" s="33" t="str">
        <f aca="false">IF(L458=1,COUNTIF($L$6:L458,1),"")</f>
        <v/>
      </c>
    </row>
    <row r="459" customFormat="false" ht="15" hidden="false" customHeight="false" outlineLevel="0" collapsed="false">
      <c r="A459" s="20"/>
      <c r="B459" s="29"/>
      <c r="C459" s="21"/>
      <c r="D459" s="6"/>
      <c r="E459" s="30"/>
      <c r="F459" s="8" t="str">
        <f aca="false">IF(E459="","",IFERROR(INDEX(會計科目表!$B$5:$B$104,MATCH(E459,會計科目表!$A$5:$A$104,0)),"科目不存在"))</f>
        <v/>
      </c>
      <c r="G459" s="22"/>
      <c r="H459" s="22"/>
      <c r="I459" s="6"/>
      <c r="J459" s="32" t="str">
        <f aca="false">IF(I459="","",HYPERLINK(IF(LEFT(I459,4)="http",I459,設定!$B$7&amp;I459),"開啟"))</f>
        <v/>
      </c>
      <c r="K459" s="23" t="str">
        <f aca="false">IF(A459="","",IF(B459="","缺日期",IF(E459="","缺科目",IF(F459="科目不存在","科目不存在",IF(ROUND(SUMIF($A$6:$A$505,A459,$G$6:$G$505)-SUMIF($A$6:$A$505,A459,$H$6:$H$505),2)=0,"✔","借貸不平")))))</f>
        <v/>
      </c>
      <c r="L459" s="33" t="str">
        <f aca="false">IF(A459="","",COUNTIF($A$6:A459,A459))</f>
        <v/>
      </c>
      <c r="M459" s="33" t="str">
        <f aca="false">IF(A459="","",A459&amp;"|"&amp;L459)</f>
        <v/>
      </c>
      <c r="N459" s="33" t="str">
        <f aca="false">IF(E459="","",COUNTIF($E$6:E459,E459))</f>
        <v/>
      </c>
      <c r="O459" s="33" t="str">
        <f aca="false">IF(E459="","",E459&amp;"|"&amp;N459)</f>
        <v/>
      </c>
      <c r="P459" s="33" t="str">
        <f aca="false">IF(L459=1,COUNTIF($L$6:L459,1),"")</f>
        <v/>
      </c>
    </row>
    <row r="460" customFormat="false" ht="15" hidden="false" customHeight="false" outlineLevel="0" collapsed="false">
      <c r="A460" s="20"/>
      <c r="B460" s="29"/>
      <c r="C460" s="21"/>
      <c r="D460" s="6"/>
      <c r="E460" s="30"/>
      <c r="F460" s="8" t="str">
        <f aca="false">IF(E460="","",IFERROR(INDEX(會計科目表!$B$5:$B$104,MATCH(E460,會計科目表!$A$5:$A$104,0)),"科目不存在"))</f>
        <v/>
      </c>
      <c r="G460" s="22"/>
      <c r="H460" s="22"/>
      <c r="I460" s="6"/>
      <c r="J460" s="32" t="str">
        <f aca="false">IF(I460="","",HYPERLINK(IF(LEFT(I460,4)="http",I460,設定!$B$7&amp;I460),"開啟"))</f>
        <v/>
      </c>
      <c r="K460" s="23" t="str">
        <f aca="false">IF(A460="","",IF(B460="","缺日期",IF(E460="","缺科目",IF(F460="科目不存在","科目不存在",IF(ROUND(SUMIF($A$6:$A$505,A460,$G$6:$G$505)-SUMIF($A$6:$A$505,A460,$H$6:$H$505),2)=0,"✔","借貸不平")))))</f>
        <v/>
      </c>
      <c r="L460" s="33" t="str">
        <f aca="false">IF(A460="","",COUNTIF($A$6:A460,A460))</f>
        <v/>
      </c>
      <c r="M460" s="33" t="str">
        <f aca="false">IF(A460="","",A460&amp;"|"&amp;L460)</f>
        <v/>
      </c>
      <c r="N460" s="33" t="str">
        <f aca="false">IF(E460="","",COUNTIF($E$6:E460,E460))</f>
        <v/>
      </c>
      <c r="O460" s="33" t="str">
        <f aca="false">IF(E460="","",E460&amp;"|"&amp;N460)</f>
        <v/>
      </c>
      <c r="P460" s="33" t="str">
        <f aca="false">IF(L460=1,COUNTIF($L$6:L460,1),"")</f>
        <v/>
      </c>
    </row>
    <row r="461" customFormat="false" ht="15" hidden="false" customHeight="false" outlineLevel="0" collapsed="false">
      <c r="A461" s="20"/>
      <c r="B461" s="29"/>
      <c r="C461" s="21"/>
      <c r="D461" s="6"/>
      <c r="E461" s="30"/>
      <c r="F461" s="8" t="str">
        <f aca="false">IF(E461="","",IFERROR(INDEX(會計科目表!$B$5:$B$104,MATCH(E461,會計科目表!$A$5:$A$104,0)),"科目不存在"))</f>
        <v/>
      </c>
      <c r="G461" s="22"/>
      <c r="H461" s="22"/>
      <c r="I461" s="6"/>
      <c r="J461" s="32" t="str">
        <f aca="false">IF(I461="","",HYPERLINK(IF(LEFT(I461,4)="http",I461,設定!$B$7&amp;I461),"開啟"))</f>
        <v/>
      </c>
      <c r="K461" s="23" t="str">
        <f aca="false">IF(A461="","",IF(B461="","缺日期",IF(E461="","缺科目",IF(F461="科目不存在","科目不存在",IF(ROUND(SUMIF($A$6:$A$505,A461,$G$6:$G$505)-SUMIF($A$6:$A$505,A461,$H$6:$H$505),2)=0,"✔","借貸不平")))))</f>
        <v/>
      </c>
      <c r="L461" s="33" t="str">
        <f aca="false">IF(A461="","",COUNTIF($A$6:A461,A461))</f>
        <v/>
      </c>
      <c r="M461" s="33" t="str">
        <f aca="false">IF(A461="","",A461&amp;"|"&amp;L461)</f>
        <v/>
      </c>
      <c r="N461" s="33" t="str">
        <f aca="false">IF(E461="","",COUNTIF($E$6:E461,E461))</f>
        <v/>
      </c>
      <c r="O461" s="33" t="str">
        <f aca="false">IF(E461="","",E461&amp;"|"&amp;N461)</f>
        <v/>
      </c>
      <c r="P461" s="33" t="str">
        <f aca="false">IF(L461=1,COUNTIF($L$6:L461,1),"")</f>
        <v/>
      </c>
    </row>
    <row r="462" customFormat="false" ht="15" hidden="false" customHeight="false" outlineLevel="0" collapsed="false">
      <c r="A462" s="20"/>
      <c r="B462" s="29"/>
      <c r="C462" s="21"/>
      <c r="D462" s="6"/>
      <c r="E462" s="30"/>
      <c r="F462" s="8" t="str">
        <f aca="false">IF(E462="","",IFERROR(INDEX(會計科目表!$B$5:$B$104,MATCH(E462,會計科目表!$A$5:$A$104,0)),"科目不存在"))</f>
        <v/>
      </c>
      <c r="G462" s="22"/>
      <c r="H462" s="22"/>
      <c r="I462" s="6"/>
      <c r="J462" s="32" t="str">
        <f aca="false">IF(I462="","",HYPERLINK(IF(LEFT(I462,4)="http",I462,設定!$B$7&amp;I462),"開啟"))</f>
        <v/>
      </c>
      <c r="K462" s="23" t="str">
        <f aca="false">IF(A462="","",IF(B462="","缺日期",IF(E462="","缺科目",IF(F462="科目不存在","科目不存在",IF(ROUND(SUMIF($A$6:$A$505,A462,$G$6:$G$505)-SUMIF($A$6:$A$505,A462,$H$6:$H$505),2)=0,"✔","借貸不平")))))</f>
        <v/>
      </c>
      <c r="L462" s="33" t="str">
        <f aca="false">IF(A462="","",COUNTIF($A$6:A462,A462))</f>
        <v/>
      </c>
      <c r="M462" s="33" t="str">
        <f aca="false">IF(A462="","",A462&amp;"|"&amp;L462)</f>
        <v/>
      </c>
      <c r="N462" s="33" t="str">
        <f aca="false">IF(E462="","",COUNTIF($E$6:E462,E462))</f>
        <v/>
      </c>
      <c r="O462" s="33" t="str">
        <f aca="false">IF(E462="","",E462&amp;"|"&amp;N462)</f>
        <v/>
      </c>
      <c r="P462" s="33" t="str">
        <f aca="false">IF(L462=1,COUNTIF($L$6:L462,1),"")</f>
        <v/>
      </c>
    </row>
    <row r="463" customFormat="false" ht="15" hidden="false" customHeight="false" outlineLevel="0" collapsed="false">
      <c r="A463" s="20"/>
      <c r="B463" s="29"/>
      <c r="C463" s="21"/>
      <c r="D463" s="6"/>
      <c r="E463" s="30"/>
      <c r="F463" s="8" t="str">
        <f aca="false">IF(E463="","",IFERROR(INDEX(會計科目表!$B$5:$B$104,MATCH(E463,會計科目表!$A$5:$A$104,0)),"科目不存在"))</f>
        <v/>
      </c>
      <c r="G463" s="22"/>
      <c r="H463" s="22"/>
      <c r="I463" s="6"/>
      <c r="J463" s="32" t="str">
        <f aca="false">IF(I463="","",HYPERLINK(IF(LEFT(I463,4)="http",I463,設定!$B$7&amp;I463),"開啟"))</f>
        <v/>
      </c>
      <c r="K463" s="23" t="str">
        <f aca="false">IF(A463="","",IF(B463="","缺日期",IF(E463="","缺科目",IF(F463="科目不存在","科目不存在",IF(ROUND(SUMIF($A$6:$A$505,A463,$G$6:$G$505)-SUMIF($A$6:$A$505,A463,$H$6:$H$505),2)=0,"✔","借貸不平")))))</f>
        <v/>
      </c>
      <c r="L463" s="33" t="str">
        <f aca="false">IF(A463="","",COUNTIF($A$6:A463,A463))</f>
        <v/>
      </c>
      <c r="M463" s="33" t="str">
        <f aca="false">IF(A463="","",A463&amp;"|"&amp;L463)</f>
        <v/>
      </c>
      <c r="N463" s="33" t="str">
        <f aca="false">IF(E463="","",COUNTIF($E$6:E463,E463))</f>
        <v/>
      </c>
      <c r="O463" s="33" t="str">
        <f aca="false">IF(E463="","",E463&amp;"|"&amp;N463)</f>
        <v/>
      </c>
      <c r="P463" s="33" t="str">
        <f aca="false">IF(L463=1,COUNTIF($L$6:L463,1),"")</f>
        <v/>
      </c>
    </row>
    <row r="464" customFormat="false" ht="15" hidden="false" customHeight="false" outlineLevel="0" collapsed="false">
      <c r="A464" s="20"/>
      <c r="B464" s="29"/>
      <c r="C464" s="21"/>
      <c r="D464" s="6"/>
      <c r="E464" s="30"/>
      <c r="F464" s="8" t="str">
        <f aca="false">IF(E464="","",IFERROR(INDEX(會計科目表!$B$5:$B$104,MATCH(E464,會計科目表!$A$5:$A$104,0)),"科目不存在"))</f>
        <v/>
      </c>
      <c r="G464" s="22"/>
      <c r="H464" s="22"/>
      <c r="I464" s="6"/>
      <c r="J464" s="32" t="str">
        <f aca="false">IF(I464="","",HYPERLINK(IF(LEFT(I464,4)="http",I464,設定!$B$7&amp;I464),"開啟"))</f>
        <v/>
      </c>
      <c r="K464" s="23" t="str">
        <f aca="false">IF(A464="","",IF(B464="","缺日期",IF(E464="","缺科目",IF(F464="科目不存在","科目不存在",IF(ROUND(SUMIF($A$6:$A$505,A464,$G$6:$G$505)-SUMIF($A$6:$A$505,A464,$H$6:$H$505),2)=0,"✔","借貸不平")))))</f>
        <v/>
      </c>
      <c r="L464" s="33" t="str">
        <f aca="false">IF(A464="","",COUNTIF($A$6:A464,A464))</f>
        <v/>
      </c>
      <c r="M464" s="33" t="str">
        <f aca="false">IF(A464="","",A464&amp;"|"&amp;L464)</f>
        <v/>
      </c>
      <c r="N464" s="33" t="str">
        <f aca="false">IF(E464="","",COUNTIF($E$6:E464,E464))</f>
        <v/>
      </c>
      <c r="O464" s="33" t="str">
        <f aca="false">IF(E464="","",E464&amp;"|"&amp;N464)</f>
        <v/>
      </c>
      <c r="P464" s="33" t="str">
        <f aca="false">IF(L464=1,COUNTIF($L$6:L464,1),"")</f>
        <v/>
      </c>
    </row>
    <row r="465" customFormat="false" ht="15" hidden="false" customHeight="false" outlineLevel="0" collapsed="false">
      <c r="A465" s="20"/>
      <c r="B465" s="29"/>
      <c r="C465" s="21"/>
      <c r="D465" s="6"/>
      <c r="E465" s="30"/>
      <c r="F465" s="8" t="str">
        <f aca="false">IF(E465="","",IFERROR(INDEX(會計科目表!$B$5:$B$104,MATCH(E465,會計科目表!$A$5:$A$104,0)),"科目不存在"))</f>
        <v/>
      </c>
      <c r="G465" s="22"/>
      <c r="H465" s="22"/>
      <c r="I465" s="6"/>
      <c r="J465" s="32" t="str">
        <f aca="false">IF(I465="","",HYPERLINK(IF(LEFT(I465,4)="http",I465,設定!$B$7&amp;I465),"開啟"))</f>
        <v/>
      </c>
      <c r="K465" s="23" t="str">
        <f aca="false">IF(A465="","",IF(B465="","缺日期",IF(E465="","缺科目",IF(F465="科目不存在","科目不存在",IF(ROUND(SUMIF($A$6:$A$505,A465,$G$6:$G$505)-SUMIF($A$6:$A$505,A465,$H$6:$H$505),2)=0,"✔","借貸不平")))))</f>
        <v/>
      </c>
      <c r="L465" s="33" t="str">
        <f aca="false">IF(A465="","",COUNTIF($A$6:A465,A465))</f>
        <v/>
      </c>
      <c r="M465" s="33" t="str">
        <f aca="false">IF(A465="","",A465&amp;"|"&amp;L465)</f>
        <v/>
      </c>
      <c r="N465" s="33" t="str">
        <f aca="false">IF(E465="","",COUNTIF($E$6:E465,E465))</f>
        <v/>
      </c>
      <c r="O465" s="33" t="str">
        <f aca="false">IF(E465="","",E465&amp;"|"&amp;N465)</f>
        <v/>
      </c>
      <c r="P465" s="33" t="str">
        <f aca="false">IF(L465=1,COUNTIF($L$6:L465,1),"")</f>
        <v/>
      </c>
    </row>
    <row r="466" customFormat="false" ht="15" hidden="false" customHeight="false" outlineLevel="0" collapsed="false">
      <c r="A466" s="20"/>
      <c r="B466" s="29"/>
      <c r="C466" s="21"/>
      <c r="D466" s="6"/>
      <c r="E466" s="30"/>
      <c r="F466" s="8" t="str">
        <f aca="false">IF(E466="","",IFERROR(INDEX(會計科目表!$B$5:$B$104,MATCH(E466,會計科目表!$A$5:$A$104,0)),"科目不存在"))</f>
        <v/>
      </c>
      <c r="G466" s="22"/>
      <c r="H466" s="22"/>
      <c r="I466" s="6"/>
      <c r="J466" s="32" t="str">
        <f aca="false">IF(I466="","",HYPERLINK(IF(LEFT(I466,4)="http",I466,設定!$B$7&amp;I466),"開啟"))</f>
        <v/>
      </c>
      <c r="K466" s="23" t="str">
        <f aca="false">IF(A466="","",IF(B466="","缺日期",IF(E466="","缺科目",IF(F466="科目不存在","科目不存在",IF(ROUND(SUMIF($A$6:$A$505,A466,$G$6:$G$505)-SUMIF($A$6:$A$505,A466,$H$6:$H$505),2)=0,"✔","借貸不平")))))</f>
        <v/>
      </c>
      <c r="L466" s="33" t="str">
        <f aca="false">IF(A466="","",COUNTIF($A$6:A466,A466))</f>
        <v/>
      </c>
      <c r="M466" s="33" t="str">
        <f aca="false">IF(A466="","",A466&amp;"|"&amp;L466)</f>
        <v/>
      </c>
      <c r="N466" s="33" t="str">
        <f aca="false">IF(E466="","",COUNTIF($E$6:E466,E466))</f>
        <v/>
      </c>
      <c r="O466" s="33" t="str">
        <f aca="false">IF(E466="","",E466&amp;"|"&amp;N466)</f>
        <v/>
      </c>
      <c r="P466" s="33" t="str">
        <f aca="false">IF(L466=1,COUNTIF($L$6:L466,1),"")</f>
        <v/>
      </c>
    </row>
    <row r="467" customFormat="false" ht="15" hidden="false" customHeight="false" outlineLevel="0" collapsed="false">
      <c r="A467" s="20"/>
      <c r="B467" s="29"/>
      <c r="C467" s="21"/>
      <c r="D467" s="6"/>
      <c r="E467" s="30"/>
      <c r="F467" s="8" t="str">
        <f aca="false">IF(E467="","",IFERROR(INDEX(會計科目表!$B$5:$B$104,MATCH(E467,會計科目表!$A$5:$A$104,0)),"科目不存在"))</f>
        <v/>
      </c>
      <c r="G467" s="22"/>
      <c r="H467" s="22"/>
      <c r="I467" s="6"/>
      <c r="J467" s="32" t="str">
        <f aca="false">IF(I467="","",HYPERLINK(IF(LEFT(I467,4)="http",I467,設定!$B$7&amp;I467),"開啟"))</f>
        <v/>
      </c>
      <c r="K467" s="23" t="str">
        <f aca="false">IF(A467="","",IF(B467="","缺日期",IF(E467="","缺科目",IF(F467="科目不存在","科目不存在",IF(ROUND(SUMIF($A$6:$A$505,A467,$G$6:$G$505)-SUMIF($A$6:$A$505,A467,$H$6:$H$505),2)=0,"✔","借貸不平")))))</f>
        <v/>
      </c>
      <c r="L467" s="33" t="str">
        <f aca="false">IF(A467="","",COUNTIF($A$6:A467,A467))</f>
        <v/>
      </c>
      <c r="M467" s="33" t="str">
        <f aca="false">IF(A467="","",A467&amp;"|"&amp;L467)</f>
        <v/>
      </c>
      <c r="N467" s="33" t="str">
        <f aca="false">IF(E467="","",COUNTIF($E$6:E467,E467))</f>
        <v/>
      </c>
      <c r="O467" s="33" t="str">
        <f aca="false">IF(E467="","",E467&amp;"|"&amp;N467)</f>
        <v/>
      </c>
      <c r="P467" s="33" t="str">
        <f aca="false">IF(L467=1,COUNTIF($L$6:L467,1),"")</f>
        <v/>
      </c>
    </row>
    <row r="468" customFormat="false" ht="15" hidden="false" customHeight="false" outlineLevel="0" collapsed="false">
      <c r="A468" s="20"/>
      <c r="B468" s="29"/>
      <c r="C468" s="21"/>
      <c r="D468" s="6"/>
      <c r="E468" s="30"/>
      <c r="F468" s="8" t="str">
        <f aca="false">IF(E468="","",IFERROR(INDEX(會計科目表!$B$5:$B$104,MATCH(E468,會計科目表!$A$5:$A$104,0)),"科目不存在"))</f>
        <v/>
      </c>
      <c r="G468" s="22"/>
      <c r="H468" s="22"/>
      <c r="I468" s="6"/>
      <c r="J468" s="32" t="str">
        <f aca="false">IF(I468="","",HYPERLINK(IF(LEFT(I468,4)="http",I468,設定!$B$7&amp;I468),"開啟"))</f>
        <v/>
      </c>
      <c r="K468" s="23" t="str">
        <f aca="false">IF(A468="","",IF(B468="","缺日期",IF(E468="","缺科目",IF(F468="科目不存在","科目不存在",IF(ROUND(SUMIF($A$6:$A$505,A468,$G$6:$G$505)-SUMIF($A$6:$A$505,A468,$H$6:$H$505),2)=0,"✔","借貸不平")))))</f>
        <v/>
      </c>
      <c r="L468" s="33" t="str">
        <f aca="false">IF(A468="","",COUNTIF($A$6:A468,A468))</f>
        <v/>
      </c>
      <c r="M468" s="33" t="str">
        <f aca="false">IF(A468="","",A468&amp;"|"&amp;L468)</f>
        <v/>
      </c>
      <c r="N468" s="33" t="str">
        <f aca="false">IF(E468="","",COUNTIF($E$6:E468,E468))</f>
        <v/>
      </c>
      <c r="O468" s="33" t="str">
        <f aca="false">IF(E468="","",E468&amp;"|"&amp;N468)</f>
        <v/>
      </c>
      <c r="P468" s="33" t="str">
        <f aca="false">IF(L468=1,COUNTIF($L$6:L468,1),"")</f>
        <v/>
      </c>
    </row>
    <row r="469" customFormat="false" ht="15" hidden="false" customHeight="false" outlineLevel="0" collapsed="false">
      <c r="A469" s="20"/>
      <c r="B469" s="29"/>
      <c r="C469" s="21"/>
      <c r="D469" s="6"/>
      <c r="E469" s="30"/>
      <c r="F469" s="8" t="str">
        <f aca="false">IF(E469="","",IFERROR(INDEX(會計科目表!$B$5:$B$104,MATCH(E469,會計科目表!$A$5:$A$104,0)),"科目不存在"))</f>
        <v/>
      </c>
      <c r="G469" s="22"/>
      <c r="H469" s="22"/>
      <c r="I469" s="6"/>
      <c r="J469" s="32" t="str">
        <f aca="false">IF(I469="","",HYPERLINK(IF(LEFT(I469,4)="http",I469,設定!$B$7&amp;I469),"開啟"))</f>
        <v/>
      </c>
      <c r="K469" s="23" t="str">
        <f aca="false">IF(A469="","",IF(B469="","缺日期",IF(E469="","缺科目",IF(F469="科目不存在","科目不存在",IF(ROUND(SUMIF($A$6:$A$505,A469,$G$6:$G$505)-SUMIF($A$6:$A$505,A469,$H$6:$H$505),2)=0,"✔","借貸不平")))))</f>
        <v/>
      </c>
      <c r="L469" s="33" t="str">
        <f aca="false">IF(A469="","",COUNTIF($A$6:A469,A469))</f>
        <v/>
      </c>
      <c r="M469" s="33" t="str">
        <f aca="false">IF(A469="","",A469&amp;"|"&amp;L469)</f>
        <v/>
      </c>
      <c r="N469" s="33" t="str">
        <f aca="false">IF(E469="","",COUNTIF($E$6:E469,E469))</f>
        <v/>
      </c>
      <c r="O469" s="33" t="str">
        <f aca="false">IF(E469="","",E469&amp;"|"&amp;N469)</f>
        <v/>
      </c>
      <c r="P469" s="33" t="str">
        <f aca="false">IF(L469=1,COUNTIF($L$6:L469,1),"")</f>
        <v/>
      </c>
    </row>
    <row r="470" customFormat="false" ht="15" hidden="false" customHeight="false" outlineLevel="0" collapsed="false">
      <c r="A470" s="20"/>
      <c r="B470" s="29"/>
      <c r="C470" s="21"/>
      <c r="D470" s="6"/>
      <c r="E470" s="30"/>
      <c r="F470" s="8" t="str">
        <f aca="false">IF(E470="","",IFERROR(INDEX(會計科目表!$B$5:$B$104,MATCH(E470,會計科目表!$A$5:$A$104,0)),"科目不存在"))</f>
        <v/>
      </c>
      <c r="G470" s="22"/>
      <c r="H470" s="22"/>
      <c r="I470" s="6"/>
      <c r="J470" s="32" t="str">
        <f aca="false">IF(I470="","",HYPERLINK(IF(LEFT(I470,4)="http",I470,設定!$B$7&amp;I470),"開啟"))</f>
        <v/>
      </c>
      <c r="K470" s="23" t="str">
        <f aca="false">IF(A470="","",IF(B470="","缺日期",IF(E470="","缺科目",IF(F470="科目不存在","科目不存在",IF(ROUND(SUMIF($A$6:$A$505,A470,$G$6:$G$505)-SUMIF($A$6:$A$505,A470,$H$6:$H$505),2)=0,"✔","借貸不平")))))</f>
        <v/>
      </c>
      <c r="L470" s="33" t="str">
        <f aca="false">IF(A470="","",COUNTIF($A$6:A470,A470))</f>
        <v/>
      </c>
      <c r="M470" s="33" t="str">
        <f aca="false">IF(A470="","",A470&amp;"|"&amp;L470)</f>
        <v/>
      </c>
      <c r="N470" s="33" t="str">
        <f aca="false">IF(E470="","",COUNTIF($E$6:E470,E470))</f>
        <v/>
      </c>
      <c r="O470" s="33" t="str">
        <f aca="false">IF(E470="","",E470&amp;"|"&amp;N470)</f>
        <v/>
      </c>
      <c r="P470" s="33" t="str">
        <f aca="false">IF(L470=1,COUNTIF($L$6:L470,1),"")</f>
        <v/>
      </c>
    </row>
    <row r="471" customFormat="false" ht="15" hidden="false" customHeight="false" outlineLevel="0" collapsed="false">
      <c r="A471" s="20"/>
      <c r="B471" s="29"/>
      <c r="C471" s="21"/>
      <c r="D471" s="6"/>
      <c r="E471" s="30"/>
      <c r="F471" s="8" t="str">
        <f aca="false">IF(E471="","",IFERROR(INDEX(會計科目表!$B$5:$B$104,MATCH(E471,會計科目表!$A$5:$A$104,0)),"科目不存在"))</f>
        <v/>
      </c>
      <c r="G471" s="22"/>
      <c r="H471" s="22"/>
      <c r="I471" s="6"/>
      <c r="J471" s="32" t="str">
        <f aca="false">IF(I471="","",HYPERLINK(IF(LEFT(I471,4)="http",I471,設定!$B$7&amp;I471),"開啟"))</f>
        <v/>
      </c>
      <c r="K471" s="23" t="str">
        <f aca="false">IF(A471="","",IF(B471="","缺日期",IF(E471="","缺科目",IF(F471="科目不存在","科目不存在",IF(ROUND(SUMIF($A$6:$A$505,A471,$G$6:$G$505)-SUMIF($A$6:$A$505,A471,$H$6:$H$505),2)=0,"✔","借貸不平")))))</f>
        <v/>
      </c>
      <c r="L471" s="33" t="str">
        <f aca="false">IF(A471="","",COUNTIF($A$6:A471,A471))</f>
        <v/>
      </c>
      <c r="M471" s="33" t="str">
        <f aca="false">IF(A471="","",A471&amp;"|"&amp;L471)</f>
        <v/>
      </c>
      <c r="N471" s="33" t="str">
        <f aca="false">IF(E471="","",COUNTIF($E$6:E471,E471))</f>
        <v/>
      </c>
      <c r="O471" s="33" t="str">
        <f aca="false">IF(E471="","",E471&amp;"|"&amp;N471)</f>
        <v/>
      </c>
      <c r="P471" s="33" t="str">
        <f aca="false">IF(L471=1,COUNTIF($L$6:L471,1),"")</f>
        <v/>
      </c>
    </row>
    <row r="472" customFormat="false" ht="15" hidden="false" customHeight="false" outlineLevel="0" collapsed="false">
      <c r="A472" s="20"/>
      <c r="B472" s="29"/>
      <c r="C472" s="21"/>
      <c r="D472" s="6"/>
      <c r="E472" s="30"/>
      <c r="F472" s="8" t="str">
        <f aca="false">IF(E472="","",IFERROR(INDEX(會計科目表!$B$5:$B$104,MATCH(E472,會計科目表!$A$5:$A$104,0)),"科目不存在"))</f>
        <v/>
      </c>
      <c r="G472" s="22"/>
      <c r="H472" s="22"/>
      <c r="I472" s="6"/>
      <c r="J472" s="32" t="str">
        <f aca="false">IF(I472="","",HYPERLINK(IF(LEFT(I472,4)="http",I472,設定!$B$7&amp;I472),"開啟"))</f>
        <v/>
      </c>
      <c r="K472" s="23" t="str">
        <f aca="false">IF(A472="","",IF(B472="","缺日期",IF(E472="","缺科目",IF(F472="科目不存在","科目不存在",IF(ROUND(SUMIF($A$6:$A$505,A472,$G$6:$G$505)-SUMIF($A$6:$A$505,A472,$H$6:$H$505),2)=0,"✔","借貸不平")))))</f>
        <v/>
      </c>
      <c r="L472" s="33" t="str">
        <f aca="false">IF(A472="","",COUNTIF($A$6:A472,A472))</f>
        <v/>
      </c>
      <c r="M472" s="33" t="str">
        <f aca="false">IF(A472="","",A472&amp;"|"&amp;L472)</f>
        <v/>
      </c>
      <c r="N472" s="33" t="str">
        <f aca="false">IF(E472="","",COUNTIF($E$6:E472,E472))</f>
        <v/>
      </c>
      <c r="O472" s="33" t="str">
        <f aca="false">IF(E472="","",E472&amp;"|"&amp;N472)</f>
        <v/>
      </c>
      <c r="P472" s="33" t="str">
        <f aca="false">IF(L472=1,COUNTIF($L$6:L472,1),"")</f>
        <v/>
      </c>
    </row>
    <row r="473" customFormat="false" ht="15" hidden="false" customHeight="false" outlineLevel="0" collapsed="false">
      <c r="A473" s="20"/>
      <c r="B473" s="29"/>
      <c r="C473" s="21"/>
      <c r="D473" s="6"/>
      <c r="E473" s="30"/>
      <c r="F473" s="8" t="str">
        <f aca="false">IF(E473="","",IFERROR(INDEX(會計科目表!$B$5:$B$104,MATCH(E473,會計科目表!$A$5:$A$104,0)),"科目不存在"))</f>
        <v/>
      </c>
      <c r="G473" s="22"/>
      <c r="H473" s="22"/>
      <c r="I473" s="6"/>
      <c r="J473" s="32" t="str">
        <f aca="false">IF(I473="","",HYPERLINK(IF(LEFT(I473,4)="http",I473,設定!$B$7&amp;I473),"開啟"))</f>
        <v/>
      </c>
      <c r="K473" s="23" t="str">
        <f aca="false">IF(A473="","",IF(B473="","缺日期",IF(E473="","缺科目",IF(F473="科目不存在","科目不存在",IF(ROUND(SUMIF($A$6:$A$505,A473,$G$6:$G$505)-SUMIF($A$6:$A$505,A473,$H$6:$H$505),2)=0,"✔","借貸不平")))))</f>
        <v/>
      </c>
      <c r="L473" s="33" t="str">
        <f aca="false">IF(A473="","",COUNTIF($A$6:A473,A473))</f>
        <v/>
      </c>
      <c r="M473" s="33" t="str">
        <f aca="false">IF(A473="","",A473&amp;"|"&amp;L473)</f>
        <v/>
      </c>
      <c r="N473" s="33" t="str">
        <f aca="false">IF(E473="","",COUNTIF($E$6:E473,E473))</f>
        <v/>
      </c>
      <c r="O473" s="33" t="str">
        <f aca="false">IF(E473="","",E473&amp;"|"&amp;N473)</f>
        <v/>
      </c>
      <c r="P473" s="33" t="str">
        <f aca="false">IF(L473=1,COUNTIF($L$6:L473,1),"")</f>
        <v/>
      </c>
    </row>
    <row r="474" customFormat="false" ht="15" hidden="false" customHeight="false" outlineLevel="0" collapsed="false">
      <c r="A474" s="20"/>
      <c r="B474" s="29"/>
      <c r="C474" s="21"/>
      <c r="D474" s="6"/>
      <c r="E474" s="30"/>
      <c r="F474" s="8" t="str">
        <f aca="false">IF(E474="","",IFERROR(INDEX(會計科目表!$B$5:$B$104,MATCH(E474,會計科目表!$A$5:$A$104,0)),"科目不存在"))</f>
        <v/>
      </c>
      <c r="G474" s="22"/>
      <c r="H474" s="22"/>
      <c r="I474" s="6"/>
      <c r="J474" s="32" t="str">
        <f aca="false">IF(I474="","",HYPERLINK(IF(LEFT(I474,4)="http",I474,設定!$B$7&amp;I474),"開啟"))</f>
        <v/>
      </c>
      <c r="K474" s="23" t="str">
        <f aca="false">IF(A474="","",IF(B474="","缺日期",IF(E474="","缺科目",IF(F474="科目不存在","科目不存在",IF(ROUND(SUMIF($A$6:$A$505,A474,$G$6:$G$505)-SUMIF($A$6:$A$505,A474,$H$6:$H$505),2)=0,"✔","借貸不平")))))</f>
        <v/>
      </c>
      <c r="L474" s="33" t="str">
        <f aca="false">IF(A474="","",COUNTIF($A$6:A474,A474))</f>
        <v/>
      </c>
      <c r="M474" s="33" t="str">
        <f aca="false">IF(A474="","",A474&amp;"|"&amp;L474)</f>
        <v/>
      </c>
      <c r="N474" s="33" t="str">
        <f aca="false">IF(E474="","",COUNTIF($E$6:E474,E474))</f>
        <v/>
      </c>
      <c r="O474" s="33" t="str">
        <f aca="false">IF(E474="","",E474&amp;"|"&amp;N474)</f>
        <v/>
      </c>
      <c r="P474" s="33" t="str">
        <f aca="false">IF(L474=1,COUNTIF($L$6:L474,1),"")</f>
        <v/>
      </c>
    </row>
    <row r="475" customFormat="false" ht="15" hidden="false" customHeight="false" outlineLevel="0" collapsed="false">
      <c r="A475" s="20"/>
      <c r="B475" s="29"/>
      <c r="C475" s="21"/>
      <c r="D475" s="6"/>
      <c r="E475" s="30"/>
      <c r="F475" s="8" t="str">
        <f aca="false">IF(E475="","",IFERROR(INDEX(會計科目表!$B$5:$B$104,MATCH(E475,會計科目表!$A$5:$A$104,0)),"科目不存在"))</f>
        <v/>
      </c>
      <c r="G475" s="22"/>
      <c r="H475" s="22"/>
      <c r="I475" s="6"/>
      <c r="J475" s="32" t="str">
        <f aca="false">IF(I475="","",HYPERLINK(IF(LEFT(I475,4)="http",I475,設定!$B$7&amp;I475),"開啟"))</f>
        <v/>
      </c>
      <c r="K475" s="23" t="str">
        <f aca="false">IF(A475="","",IF(B475="","缺日期",IF(E475="","缺科目",IF(F475="科目不存在","科目不存在",IF(ROUND(SUMIF($A$6:$A$505,A475,$G$6:$G$505)-SUMIF($A$6:$A$505,A475,$H$6:$H$505),2)=0,"✔","借貸不平")))))</f>
        <v/>
      </c>
      <c r="L475" s="33" t="str">
        <f aca="false">IF(A475="","",COUNTIF($A$6:A475,A475))</f>
        <v/>
      </c>
      <c r="M475" s="33" t="str">
        <f aca="false">IF(A475="","",A475&amp;"|"&amp;L475)</f>
        <v/>
      </c>
      <c r="N475" s="33" t="str">
        <f aca="false">IF(E475="","",COUNTIF($E$6:E475,E475))</f>
        <v/>
      </c>
      <c r="O475" s="33" t="str">
        <f aca="false">IF(E475="","",E475&amp;"|"&amp;N475)</f>
        <v/>
      </c>
      <c r="P475" s="33" t="str">
        <f aca="false">IF(L475=1,COUNTIF($L$6:L475,1),"")</f>
        <v/>
      </c>
    </row>
    <row r="476" customFormat="false" ht="15" hidden="false" customHeight="false" outlineLevel="0" collapsed="false">
      <c r="A476" s="20"/>
      <c r="B476" s="29"/>
      <c r="C476" s="21"/>
      <c r="D476" s="6"/>
      <c r="E476" s="30"/>
      <c r="F476" s="8" t="str">
        <f aca="false">IF(E476="","",IFERROR(INDEX(會計科目表!$B$5:$B$104,MATCH(E476,會計科目表!$A$5:$A$104,0)),"科目不存在"))</f>
        <v/>
      </c>
      <c r="G476" s="22"/>
      <c r="H476" s="22"/>
      <c r="I476" s="6"/>
      <c r="J476" s="32" t="str">
        <f aca="false">IF(I476="","",HYPERLINK(IF(LEFT(I476,4)="http",I476,設定!$B$7&amp;I476),"開啟"))</f>
        <v/>
      </c>
      <c r="K476" s="23" t="str">
        <f aca="false">IF(A476="","",IF(B476="","缺日期",IF(E476="","缺科目",IF(F476="科目不存在","科目不存在",IF(ROUND(SUMIF($A$6:$A$505,A476,$G$6:$G$505)-SUMIF($A$6:$A$505,A476,$H$6:$H$505),2)=0,"✔","借貸不平")))))</f>
        <v/>
      </c>
      <c r="L476" s="33" t="str">
        <f aca="false">IF(A476="","",COUNTIF($A$6:A476,A476))</f>
        <v/>
      </c>
      <c r="M476" s="33" t="str">
        <f aca="false">IF(A476="","",A476&amp;"|"&amp;L476)</f>
        <v/>
      </c>
      <c r="N476" s="33" t="str">
        <f aca="false">IF(E476="","",COUNTIF($E$6:E476,E476))</f>
        <v/>
      </c>
      <c r="O476" s="33" t="str">
        <f aca="false">IF(E476="","",E476&amp;"|"&amp;N476)</f>
        <v/>
      </c>
      <c r="P476" s="33" t="str">
        <f aca="false">IF(L476=1,COUNTIF($L$6:L476,1),"")</f>
        <v/>
      </c>
    </row>
    <row r="477" customFormat="false" ht="15" hidden="false" customHeight="false" outlineLevel="0" collapsed="false">
      <c r="A477" s="20"/>
      <c r="B477" s="29"/>
      <c r="C477" s="21"/>
      <c r="D477" s="6"/>
      <c r="E477" s="30"/>
      <c r="F477" s="8" t="str">
        <f aca="false">IF(E477="","",IFERROR(INDEX(會計科目表!$B$5:$B$104,MATCH(E477,會計科目表!$A$5:$A$104,0)),"科目不存在"))</f>
        <v/>
      </c>
      <c r="G477" s="22"/>
      <c r="H477" s="22"/>
      <c r="I477" s="6"/>
      <c r="J477" s="32" t="str">
        <f aca="false">IF(I477="","",HYPERLINK(IF(LEFT(I477,4)="http",I477,設定!$B$7&amp;I477),"開啟"))</f>
        <v/>
      </c>
      <c r="K477" s="23" t="str">
        <f aca="false">IF(A477="","",IF(B477="","缺日期",IF(E477="","缺科目",IF(F477="科目不存在","科目不存在",IF(ROUND(SUMIF($A$6:$A$505,A477,$G$6:$G$505)-SUMIF($A$6:$A$505,A477,$H$6:$H$505),2)=0,"✔","借貸不平")))))</f>
        <v/>
      </c>
      <c r="L477" s="33" t="str">
        <f aca="false">IF(A477="","",COUNTIF($A$6:A477,A477))</f>
        <v/>
      </c>
      <c r="M477" s="33" t="str">
        <f aca="false">IF(A477="","",A477&amp;"|"&amp;L477)</f>
        <v/>
      </c>
      <c r="N477" s="33" t="str">
        <f aca="false">IF(E477="","",COUNTIF($E$6:E477,E477))</f>
        <v/>
      </c>
      <c r="O477" s="33" t="str">
        <f aca="false">IF(E477="","",E477&amp;"|"&amp;N477)</f>
        <v/>
      </c>
      <c r="P477" s="33" t="str">
        <f aca="false">IF(L477=1,COUNTIF($L$6:L477,1),"")</f>
        <v/>
      </c>
    </row>
    <row r="478" customFormat="false" ht="15" hidden="false" customHeight="false" outlineLevel="0" collapsed="false">
      <c r="A478" s="20"/>
      <c r="B478" s="29"/>
      <c r="C478" s="21"/>
      <c r="D478" s="6"/>
      <c r="E478" s="30"/>
      <c r="F478" s="8" t="str">
        <f aca="false">IF(E478="","",IFERROR(INDEX(會計科目表!$B$5:$B$104,MATCH(E478,會計科目表!$A$5:$A$104,0)),"科目不存在"))</f>
        <v/>
      </c>
      <c r="G478" s="22"/>
      <c r="H478" s="22"/>
      <c r="I478" s="6"/>
      <c r="J478" s="32" t="str">
        <f aca="false">IF(I478="","",HYPERLINK(IF(LEFT(I478,4)="http",I478,設定!$B$7&amp;I478),"開啟"))</f>
        <v/>
      </c>
      <c r="K478" s="23" t="str">
        <f aca="false">IF(A478="","",IF(B478="","缺日期",IF(E478="","缺科目",IF(F478="科目不存在","科目不存在",IF(ROUND(SUMIF($A$6:$A$505,A478,$G$6:$G$505)-SUMIF($A$6:$A$505,A478,$H$6:$H$505),2)=0,"✔","借貸不平")))))</f>
        <v/>
      </c>
      <c r="L478" s="33" t="str">
        <f aca="false">IF(A478="","",COUNTIF($A$6:A478,A478))</f>
        <v/>
      </c>
      <c r="M478" s="33" t="str">
        <f aca="false">IF(A478="","",A478&amp;"|"&amp;L478)</f>
        <v/>
      </c>
      <c r="N478" s="33" t="str">
        <f aca="false">IF(E478="","",COUNTIF($E$6:E478,E478))</f>
        <v/>
      </c>
      <c r="O478" s="33" t="str">
        <f aca="false">IF(E478="","",E478&amp;"|"&amp;N478)</f>
        <v/>
      </c>
      <c r="P478" s="33" t="str">
        <f aca="false">IF(L478=1,COUNTIF($L$6:L478,1),"")</f>
        <v/>
      </c>
    </row>
    <row r="479" customFormat="false" ht="15" hidden="false" customHeight="false" outlineLevel="0" collapsed="false">
      <c r="A479" s="20"/>
      <c r="B479" s="29"/>
      <c r="C479" s="21"/>
      <c r="D479" s="6"/>
      <c r="E479" s="30"/>
      <c r="F479" s="8" t="str">
        <f aca="false">IF(E479="","",IFERROR(INDEX(會計科目表!$B$5:$B$104,MATCH(E479,會計科目表!$A$5:$A$104,0)),"科目不存在"))</f>
        <v/>
      </c>
      <c r="G479" s="22"/>
      <c r="H479" s="22"/>
      <c r="I479" s="6"/>
      <c r="J479" s="32" t="str">
        <f aca="false">IF(I479="","",HYPERLINK(IF(LEFT(I479,4)="http",I479,設定!$B$7&amp;I479),"開啟"))</f>
        <v/>
      </c>
      <c r="K479" s="23" t="str">
        <f aca="false">IF(A479="","",IF(B479="","缺日期",IF(E479="","缺科目",IF(F479="科目不存在","科目不存在",IF(ROUND(SUMIF($A$6:$A$505,A479,$G$6:$G$505)-SUMIF($A$6:$A$505,A479,$H$6:$H$505),2)=0,"✔","借貸不平")))))</f>
        <v/>
      </c>
      <c r="L479" s="33" t="str">
        <f aca="false">IF(A479="","",COUNTIF($A$6:A479,A479))</f>
        <v/>
      </c>
      <c r="M479" s="33" t="str">
        <f aca="false">IF(A479="","",A479&amp;"|"&amp;L479)</f>
        <v/>
      </c>
      <c r="N479" s="33" t="str">
        <f aca="false">IF(E479="","",COUNTIF($E$6:E479,E479))</f>
        <v/>
      </c>
      <c r="O479" s="33" t="str">
        <f aca="false">IF(E479="","",E479&amp;"|"&amp;N479)</f>
        <v/>
      </c>
      <c r="P479" s="33" t="str">
        <f aca="false">IF(L479=1,COUNTIF($L$6:L479,1),"")</f>
        <v/>
      </c>
    </row>
    <row r="480" customFormat="false" ht="15" hidden="false" customHeight="false" outlineLevel="0" collapsed="false">
      <c r="A480" s="20"/>
      <c r="B480" s="29"/>
      <c r="C480" s="21"/>
      <c r="D480" s="6"/>
      <c r="E480" s="30"/>
      <c r="F480" s="8" t="str">
        <f aca="false">IF(E480="","",IFERROR(INDEX(會計科目表!$B$5:$B$104,MATCH(E480,會計科目表!$A$5:$A$104,0)),"科目不存在"))</f>
        <v/>
      </c>
      <c r="G480" s="22"/>
      <c r="H480" s="22"/>
      <c r="I480" s="6"/>
      <c r="J480" s="32" t="str">
        <f aca="false">IF(I480="","",HYPERLINK(IF(LEFT(I480,4)="http",I480,設定!$B$7&amp;I480),"開啟"))</f>
        <v/>
      </c>
      <c r="K480" s="23" t="str">
        <f aca="false">IF(A480="","",IF(B480="","缺日期",IF(E480="","缺科目",IF(F480="科目不存在","科目不存在",IF(ROUND(SUMIF($A$6:$A$505,A480,$G$6:$G$505)-SUMIF($A$6:$A$505,A480,$H$6:$H$505),2)=0,"✔","借貸不平")))))</f>
        <v/>
      </c>
      <c r="L480" s="33" t="str">
        <f aca="false">IF(A480="","",COUNTIF($A$6:A480,A480))</f>
        <v/>
      </c>
      <c r="M480" s="33" t="str">
        <f aca="false">IF(A480="","",A480&amp;"|"&amp;L480)</f>
        <v/>
      </c>
      <c r="N480" s="33" t="str">
        <f aca="false">IF(E480="","",COUNTIF($E$6:E480,E480))</f>
        <v/>
      </c>
      <c r="O480" s="33" t="str">
        <f aca="false">IF(E480="","",E480&amp;"|"&amp;N480)</f>
        <v/>
      </c>
      <c r="P480" s="33" t="str">
        <f aca="false">IF(L480=1,COUNTIF($L$6:L480,1),"")</f>
        <v/>
      </c>
    </row>
    <row r="481" customFormat="false" ht="15" hidden="false" customHeight="false" outlineLevel="0" collapsed="false">
      <c r="A481" s="20"/>
      <c r="B481" s="29"/>
      <c r="C481" s="21"/>
      <c r="D481" s="6"/>
      <c r="E481" s="30"/>
      <c r="F481" s="8" t="str">
        <f aca="false">IF(E481="","",IFERROR(INDEX(會計科目表!$B$5:$B$104,MATCH(E481,會計科目表!$A$5:$A$104,0)),"科目不存在"))</f>
        <v/>
      </c>
      <c r="G481" s="22"/>
      <c r="H481" s="22"/>
      <c r="I481" s="6"/>
      <c r="J481" s="32" t="str">
        <f aca="false">IF(I481="","",HYPERLINK(IF(LEFT(I481,4)="http",I481,設定!$B$7&amp;I481),"開啟"))</f>
        <v/>
      </c>
      <c r="K481" s="23" t="str">
        <f aca="false">IF(A481="","",IF(B481="","缺日期",IF(E481="","缺科目",IF(F481="科目不存在","科目不存在",IF(ROUND(SUMIF($A$6:$A$505,A481,$G$6:$G$505)-SUMIF($A$6:$A$505,A481,$H$6:$H$505),2)=0,"✔","借貸不平")))))</f>
        <v/>
      </c>
      <c r="L481" s="33" t="str">
        <f aca="false">IF(A481="","",COUNTIF($A$6:A481,A481))</f>
        <v/>
      </c>
      <c r="M481" s="33" t="str">
        <f aca="false">IF(A481="","",A481&amp;"|"&amp;L481)</f>
        <v/>
      </c>
      <c r="N481" s="33" t="str">
        <f aca="false">IF(E481="","",COUNTIF($E$6:E481,E481))</f>
        <v/>
      </c>
      <c r="O481" s="33" t="str">
        <f aca="false">IF(E481="","",E481&amp;"|"&amp;N481)</f>
        <v/>
      </c>
      <c r="P481" s="33" t="str">
        <f aca="false">IF(L481=1,COUNTIF($L$6:L481,1),"")</f>
        <v/>
      </c>
    </row>
    <row r="482" customFormat="false" ht="15" hidden="false" customHeight="false" outlineLevel="0" collapsed="false">
      <c r="A482" s="20"/>
      <c r="B482" s="29"/>
      <c r="C482" s="21"/>
      <c r="D482" s="6"/>
      <c r="E482" s="30"/>
      <c r="F482" s="8" t="str">
        <f aca="false">IF(E482="","",IFERROR(INDEX(會計科目表!$B$5:$B$104,MATCH(E482,會計科目表!$A$5:$A$104,0)),"科目不存在"))</f>
        <v/>
      </c>
      <c r="G482" s="22"/>
      <c r="H482" s="22"/>
      <c r="I482" s="6"/>
      <c r="J482" s="32" t="str">
        <f aca="false">IF(I482="","",HYPERLINK(IF(LEFT(I482,4)="http",I482,設定!$B$7&amp;I482),"開啟"))</f>
        <v/>
      </c>
      <c r="K482" s="23" t="str">
        <f aca="false">IF(A482="","",IF(B482="","缺日期",IF(E482="","缺科目",IF(F482="科目不存在","科目不存在",IF(ROUND(SUMIF($A$6:$A$505,A482,$G$6:$G$505)-SUMIF($A$6:$A$505,A482,$H$6:$H$505),2)=0,"✔","借貸不平")))))</f>
        <v/>
      </c>
      <c r="L482" s="33" t="str">
        <f aca="false">IF(A482="","",COUNTIF($A$6:A482,A482))</f>
        <v/>
      </c>
      <c r="M482" s="33" t="str">
        <f aca="false">IF(A482="","",A482&amp;"|"&amp;L482)</f>
        <v/>
      </c>
      <c r="N482" s="33" t="str">
        <f aca="false">IF(E482="","",COUNTIF($E$6:E482,E482))</f>
        <v/>
      </c>
      <c r="O482" s="33" t="str">
        <f aca="false">IF(E482="","",E482&amp;"|"&amp;N482)</f>
        <v/>
      </c>
      <c r="P482" s="33" t="str">
        <f aca="false">IF(L482=1,COUNTIF($L$6:L482,1),"")</f>
        <v/>
      </c>
    </row>
    <row r="483" customFormat="false" ht="15" hidden="false" customHeight="false" outlineLevel="0" collapsed="false">
      <c r="A483" s="20"/>
      <c r="B483" s="29"/>
      <c r="C483" s="21"/>
      <c r="D483" s="6"/>
      <c r="E483" s="30"/>
      <c r="F483" s="8" t="str">
        <f aca="false">IF(E483="","",IFERROR(INDEX(會計科目表!$B$5:$B$104,MATCH(E483,會計科目表!$A$5:$A$104,0)),"科目不存在"))</f>
        <v/>
      </c>
      <c r="G483" s="22"/>
      <c r="H483" s="22"/>
      <c r="I483" s="6"/>
      <c r="J483" s="32" t="str">
        <f aca="false">IF(I483="","",HYPERLINK(IF(LEFT(I483,4)="http",I483,設定!$B$7&amp;I483),"開啟"))</f>
        <v/>
      </c>
      <c r="K483" s="23" t="str">
        <f aca="false">IF(A483="","",IF(B483="","缺日期",IF(E483="","缺科目",IF(F483="科目不存在","科目不存在",IF(ROUND(SUMIF($A$6:$A$505,A483,$G$6:$G$505)-SUMIF($A$6:$A$505,A483,$H$6:$H$505),2)=0,"✔","借貸不平")))))</f>
        <v/>
      </c>
      <c r="L483" s="33" t="str">
        <f aca="false">IF(A483="","",COUNTIF($A$6:A483,A483))</f>
        <v/>
      </c>
      <c r="M483" s="33" t="str">
        <f aca="false">IF(A483="","",A483&amp;"|"&amp;L483)</f>
        <v/>
      </c>
      <c r="N483" s="33" t="str">
        <f aca="false">IF(E483="","",COUNTIF($E$6:E483,E483))</f>
        <v/>
      </c>
      <c r="O483" s="33" t="str">
        <f aca="false">IF(E483="","",E483&amp;"|"&amp;N483)</f>
        <v/>
      </c>
      <c r="P483" s="33" t="str">
        <f aca="false">IF(L483=1,COUNTIF($L$6:L483,1),"")</f>
        <v/>
      </c>
    </row>
    <row r="484" customFormat="false" ht="15" hidden="false" customHeight="false" outlineLevel="0" collapsed="false">
      <c r="A484" s="20"/>
      <c r="B484" s="29"/>
      <c r="C484" s="21"/>
      <c r="D484" s="6"/>
      <c r="E484" s="30"/>
      <c r="F484" s="8" t="str">
        <f aca="false">IF(E484="","",IFERROR(INDEX(會計科目表!$B$5:$B$104,MATCH(E484,會計科目表!$A$5:$A$104,0)),"科目不存在"))</f>
        <v/>
      </c>
      <c r="G484" s="22"/>
      <c r="H484" s="22"/>
      <c r="I484" s="6"/>
      <c r="J484" s="32" t="str">
        <f aca="false">IF(I484="","",HYPERLINK(IF(LEFT(I484,4)="http",I484,設定!$B$7&amp;I484),"開啟"))</f>
        <v/>
      </c>
      <c r="K484" s="23" t="str">
        <f aca="false">IF(A484="","",IF(B484="","缺日期",IF(E484="","缺科目",IF(F484="科目不存在","科目不存在",IF(ROUND(SUMIF($A$6:$A$505,A484,$G$6:$G$505)-SUMIF($A$6:$A$505,A484,$H$6:$H$505),2)=0,"✔","借貸不平")))))</f>
        <v/>
      </c>
      <c r="L484" s="33" t="str">
        <f aca="false">IF(A484="","",COUNTIF($A$6:A484,A484))</f>
        <v/>
      </c>
      <c r="M484" s="33" t="str">
        <f aca="false">IF(A484="","",A484&amp;"|"&amp;L484)</f>
        <v/>
      </c>
      <c r="N484" s="33" t="str">
        <f aca="false">IF(E484="","",COUNTIF($E$6:E484,E484))</f>
        <v/>
      </c>
      <c r="O484" s="33" t="str">
        <f aca="false">IF(E484="","",E484&amp;"|"&amp;N484)</f>
        <v/>
      </c>
      <c r="P484" s="33" t="str">
        <f aca="false">IF(L484=1,COUNTIF($L$6:L484,1),"")</f>
        <v/>
      </c>
    </row>
    <row r="485" customFormat="false" ht="15" hidden="false" customHeight="false" outlineLevel="0" collapsed="false">
      <c r="A485" s="20"/>
      <c r="B485" s="29"/>
      <c r="C485" s="21"/>
      <c r="D485" s="6"/>
      <c r="E485" s="30"/>
      <c r="F485" s="8" t="str">
        <f aca="false">IF(E485="","",IFERROR(INDEX(會計科目表!$B$5:$B$104,MATCH(E485,會計科目表!$A$5:$A$104,0)),"科目不存在"))</f>
        <v/>
      </c>
      <c r="G485" s="22"/>
      <c r="H485" s="22"/>
      <c r="I485" s="6"/>
      <c r="J485" s="32" t="str">
        <f aca="false">IF(I485="","",HYPERLINK(IF(LEFT(I485,4)="http",I485,設定!$B$7&amp;I485),"開啟"))</f>
        <v/>
      </c>
      <c r="K485" s="23" t="str">
        <f aca="false">IF(A485="","",IF(B485="","缺日期",IF(E485="","缺科目",IF(F485="科目不存在","科目不存在",IF(ROUND(SUMIF($A$6:$A$505,A485,$G$6:$G$505)-SUMIF($A$6:$A$505,A485,$H$6:$H$505),2)=0,"✔","借貸不平")))))</f>
        <v/>
      </c>
      <c r="L485" s="33" t="str">
        <f aca="false">IF(A485="","",COUNTIF($A$6:A485,A485))</f>
        <v/>
      </c>
      <c r="M485" s="33" t="str">
        <f aca="false">IF(A485="","",A485&amp;"|"&amp;L485)</f>
        <v/>
      </c>
      <c r="N485" s="33" t="str">
        <f aca="false">IF(E485="","",COUNTIF($E$6:E485,E485))</f>
        <v/>
      </c>
      <c r="O485" s="33" t="str">
        <f aca="false">IF(E485="","",E485&amp;"|"&amp;N485)</f>
        <v/>
      </c>
      <c r="P485" s="33" t="str">
        <f aca="false">IF(L485=1,COUNTIF($L$6:L485,1),"")</f>
        <v/>
      </c>
    </row>
    <row r="486" customFormat="false" ht="15" hidden="false" customHeight="false" outlineLevel="0" collapsed="false">
      <c r="A486" s="20"/>
      <c r="B486" s="29"/>
      <c r="C486" s="21"/>
      <c r="D486" s="6"/>
      <c r="E486" s="30"/>
      <c r="F486" s="8" t="str">
        <f aca="false">IF(E486="","",IFERROR(INDEX(會計科目表!$B$5:$B$104,MATCH(E486,會計科目表!$A$5:$A$104,0)),"科目不存在"))</f>
        <v/>
      </c>
      <c r="G486" s="22"/>
      <c r="H486" s="22"/>
      <c r="I486" s="6"/>
      <c r="J486" s="32" t="str">
        <f aca="false">IF(I486="","",HYPERLINK(IF(LEFT(I486,4)="http",I486,設定!$B$7&amp;I486),"開啟"))</f>
        <v/>
      </c>
      <c r="K486" s="23" t="str">
        <f aca="false">IF(A486="","",IF(B486="","缺日期",IF(E486="","缺科目",IF(F486="科目不存在","科目不存在",IF(ROUND(SUMIF($A$6:$A$505,A486,$G$6:$G$505)-SUMIF($A$6:$A$505,A486,$H$6:$H$505),2)=0,"✔","借貸不平")))))</f>
        <v/>
      </c>
      <c r="L486" s="33" t="str">
        <f aca="false">IF(A486="","",COUNTIF($A$6:A486,A486))</f>
        <v/>
      </c>
      <c r="M486" s="33" t="str">
        <f aca="false">IF(A486="","",A486&amp;"|"&amp;L486)</f>
        <v/>
      </c>
      <c r="N486" s="33" t="str">
        <f aca="false">IF(E486="","",COUNTIF($E$6:E486,E486))</f>
        <v/>
      </c>
      <c r="O486" s="33" t="str">
        <f aca="false">IF(E486="","",E486&amp;"|"&amp;N486)</f>
        <v/>
      </c>
      <c r="P486" s="33" t="str">
        <f aca="false">IF(L486=1,COUNTIF($L$6:L486,1),"")</f>
        <v/>
      </c>
    </row>
    <row r="487" customFormat="false" ht="15" hidden="false" customHeight="false" outlineLevel="0" collapsed="false">
      <c r="A487" s="20"/>
      <c r="B487" s="29"/>
      <c r="C487" s="21"/>
      <c r="D487" s="6"/>
      <c r="E487" s="30"/>
      <c r="F487" s="8" t="str">
        <f aca="false">IF(E487="","",IFERROR(INDEX(會計科目表!$B$5:$B$104,MATCH(E487,會計科目表!$A$5:$A$104,0)),"科目不存在"))</f>
        <v/>
      </c>
      <c r="G487" s="22"/>
      <c r="H487" s="22"/>
      <c r="I487" s="6"/>
      <c r="J487" s="32" t="str">
        <f aca="false">IF(I487="","",HYPERLINK(IF(LEFT(I487,4)="http",I487,設定!$B$7&amp;I487),"開啟"))</f>
        <v/>
      </c>
      <c r="K487" s="23" t="str">
        <f aca="false">IF(A487="","",IF(B487="","缺日期",IF(E487="","缺科目",IF(F487="科目不存在","科目不存在",IF(ROUND(SUMIF($A$6:$A$505,A487,$G$6:$G$505)-SUMIF($A$6:$A$505,A487,$H$6:$H$505),2)=0,"✔","借貸不平")))))</f>
        <v/>
      </c>
      <c r="L487" s="33" t="str">
        <f aca="false">IF(A487="","",COUNTIF($A$6:A487,A487))</f>
        <v/>
      </c>
      <c r="M487" s="33" t="str">
        <f aca="false">IF(A487="","",A487&amp;"|"&amp;L487)</f>
        <v/>
      </c>
      <c r="N487" s="33" t="str">
        <f aca="false">IF(E487="","",COUNTIF($E$6:E487,E487))</f>
        <v/>
      </c>
      <c r="O487" s="33" t="str">
        <f aca="false">IF(E487="","",E487&amp;"|"&amp;N487)</f>
        <v/>
      </c>
      <c r="P487" s="33" t="str">
        <f aca="false">IF(L487=1,COUNTIF($L$6:L487,1),"")</f>
        <v/>
      </c>
    </row>
    <row r="488" customFormat="false" ht="15" hidden="false" customHeight="false" outlineLevel="0" collapsed="false">
      <c r="A488" s="20"/>
      <c r="B488" s="29"/>
      <c r="C488" s="21"/>
      <c r="D488" s="6"/>
      <c r="E488" s="30"/>
      <c r="F488" s="8" t="str">
        <f aca="false">IF(E488="","",IFERROR(INDEX(會計科目表!$B$5:$B$104,MATCH(E488,會計科目表!$A$5:$A$104,0)),"科目不存在"))</f>
        <v/>
      </c>
      <c r="G488" s="22"/>
      <c r="H488" s="22"/>
      <c r="I488" s="6"/>
      <c r="J488" s="32" t="str">
        <f aca="false">IF(I488="","",HYPERLINK(IF(LEFT(I488,4)="http",I488,設定!$B$7&amp;I488),"開啟"))</f>
        <v/>
      </c>
      <c r="K488" s="23" t="str">
        <f aca="false">IF(A488="","",IF(B488="","缺日期",IF(E488="","缺科目",IF(F488="科目不存在","科目不存在",IF(ROUND(SUMIF($A$6:$A$505,A488,$G$6:$G$505)-SUMIF($A$6:$A$505,A488,$H$6:$H$505),2)=0,"✔","借貸不平")))))</f>
        <v/>
      </c>
      <c r="L488" s="33" t="str">
        <f aca="false">IF(A488="","",COUNTIF($A$6:A488,A488))</f>
        <v/>
      </c>
      <c r="M488" s="33" t="str">
        <f aca="false">IF(A488="","",A488&amp;"|"&amp;L488)</f>
        <v/>
      </c>
      <c r="N488" s="33" t="str">
        <f aca="false">IF(E488="","",COUNTIF($E$6:E488,E488))</f>
        <v/>
      </c>
      <c r="O488" s="33" t="str">
        <f aca="false">IF(E488="","",E488&amp;"|"&amp;N488)</f>
        <v/>
      </c>
      <c r="P488" s="33" t="str">
        <f aca="false">IF(L488=1,COUNTIF($L$6:L488,1),"")</f>
        <v/>
      </c>
    </row>
    <row r="489" customFormat="false" ht="15" hidden="false" customHeight="false" outlineLevel="0" collapsed="false">
      <c r="A489" s="20"/>
      <c r="B489" s="29"/>
      <c r="C489" s="21"/>
      <c r="D489" s="6"/>
      <c r="E489" s="30"/>
      <c r="F489" s="8" t="str">
        <f aca="false">IF(E489="","",IFERROR(INDEX(會計科目表!$B$5:$B$104,MATCH(E489,會計科目表!$A$5:$A$104,0)),"科目不存在"))</f>
        <v/>
      </c>
      <c r="G489" s="22"/>
      <c r="H489" s="22"/>
      <c r="I489" s="6"/>
      <c r="J489" s="32" t="str">
        <f aca="false">IF(I489="","",HYPERLINK(IF(LEFT(I489,4)="http",I489,設定!$B$7&amp;I489),"開啟"))</f>
        <v/>
      </c>
      <c r="K489" s="23" t="str">
        <f aca="false">IF(A489="","",IF(B489="","缺日期",IF(E489="","缺科目",IF(F489="科目不存在","科目不存在",IF(ROUND(SUMIF($A$6:$A$505,A489,$G$6:$G$505)-SUMIF($A$6:$A$505,A489,$H$6:$H$505),2)=0,"✔","借貸不平")))))</f>
        <v/>
      </c>
      <c r="L489" s="33" t="str">
        <f aca="false">IF(A489="","",COUNTIF($A$6:A489,A489))</f>
        <v/>
      </c>
      <c r="M489" s="33" t="str">
        <f aca="false">IF(A489="","",A489&amp;"|"&amp;L489)</f>
        <v/>
      </c>
      <c r="N489" s="33" t="str">
        <f aca="false">IF(E489="","",COUNTIF($E$6:E489,E489))</f>
        <v/>
      </c>
      <c r="O489" s="33" t="str">
        <f aca="false">IF(E489="","",E489&amp;"|"&amp;N489)</f>
        <v/>
      </c>
      <c r="P489" s="33" t="str">
        <f aca="false">IF(L489=1,COUNTIF($L$6:L489,1),"")</f>
        <v/>
      </c>
    </row>
    <row r="490" customFormat="false" ht="15" hidden="false" customHeight="false" outlineLevel="0" collapsed="false">
      <c r="A490" s="20"/>
      <c r="B490" s="29"/>
      <c r="C490" s="21"/>
      <c r="D490" s="6"/>
      <c r="E490" s="30"/>
      <c r="F490" s="8" t="str">
        <f aca="false">IF(E490="","",IFERROR(INDEX(會計科目表!$B$5:$B$104,MATCH(E490,會計科目表!$A$5:$A$104,0)),"科目不存在"))</f>
        <v/>
      </c>
      <c r="G490" s="22"/>
      <c r="H490" s="22"/>
      <c r="I490" s="6"/>
      <c r="J490" s="32" t="str">
        <f aca="false">IF(I490="","",HYPERLINK(IF(LEFT(I490,4)="http",I490,設定!$B$7&amp;I490),"開啟"))</f>
        <v/>
      </c>
      <c r="K490" s="23" t="str">
        <f aca="false">IF(A490="","",IF(B490="","缺日期",IF(E490="","缺科目",IF(F490="科目不存在","科目不存在",IF(ROUND(SUMIF($A$6:$A$505,A490,$G$6:$G$505)-SUMIF($A$6:$A$505,A490,$H$6:$H$505),2)=0,"✔","借貸不平")))))</f>
        <v/>
      </c>
      <c r="L490" s="33" t="str">
        <f aca="false">IF(A490="","",COUNTIF($A$6:A490,A490))</f>
        <v/>
      </c>
      <c r="M490" s="33" t="str">
        <f aca="false">IF(A490="","",A490&amp;"|"&amp;L490)</f>
        <v/>
      </c>
      <c r="N490" s="33" t="str">
        <f aca="false">IF(E490="","",COUNTIF($E$6:E490,E490))</f>
        <v/>
      </c>
      <c r="O490" s="33" t="str">
        <f aca="false">IF(E490="","",E490&amp;"|"&amp;N490)</f>
        <v/>
      </c>
      <c r="P490" s="33" t="str">
        <f aca="false">IF(L490=1,COUNTIF($L$6:L490,1),"")</f>
        <v/>
      </c>
    </row>
    <row r="491" customFormat="false" ht="15" hidden="false" customHeight="false" outlineLevel="0" collapsed="false">
      <c r="A491" s="20"/>
      <c r="B491" s="29"/>
      <c r="C491" s="21"/>
      <c r="D491" s="6"/>
      <c r="E491" s="30"/>
      <c r="F491" s="8" t="str">
        <f aca="false">IF(E491="","",IFERROR(INDEX(會計科目表!$B$5:$B$104,MATCH(E491,會計科目表!$A$5:$A$104,0)),"科目不存在"))</f>
        <v/>
      </c>
      <c r="G491" s="22"/>
      <c r="H491" s="22"/>
      <c r="I491" s="6"/>
      <c r="J491" s="32" t="str">
        <f aca="false">IF(I491="","",HYPERLINK(IF(LEFT(I491,4)="http",I491,設定!$B$7&amp;I491),"開啟"))</f>
        <v/>
      </c>
      <c r="K491" s="23" t="str">
        <f aca="false">IF(A491="","",IF(B491="","缺日期",IF(E491="","缺科目",IF(F491="科目不存在","科目不存在",IF(ROUND(SUMIF($A$6:$A$505,A491,$G$6:$G$505)-SUMIF($A$6:$A$505,A491,$H$6:$H$505),2)=0,"✔","借貸不平")))))</f>
        <v/>
      </c>
      <c r="L491" s="33" t="str">
        <f aca="false">IF(A491="","",COUNTIF($A$6:A491,A491))</f>
        <v/>
      </c>
      <c r="M491" s="33" t="str">
        <f aca="false">IF(A491="","",A491&amp;"|"&amp;L491)</f>
        <v/>
      </c>
      <c r="N491" s="33" t="str">
        <f aca="false">IF(E491="","",COUNTIF($E$6:E491,E491))</f>
        <v/>
      </c>
      <c r="O491" s="33" t="str">
        <f aca="false">IF(E491="","",E491&amp;"|"&amp;N491)</f>
        <v/>
      </c>
      <c r="P491" s="33" t="str">
        <f aca="false">IF(L491=1,COUNTIF($L$6:L491,1),"")</f>
        <v/>
      </c>
    </row>
    <row r="492" customFormat="false" ht="15" hidden="false" customHeight="false" outlineLevel="0" collapsed="false">
      <c r="A492" s="20"/>
      <c r="B492" s="29"/>
      <c r="C492" s="21"/>
      <c r="D492" s="6"/>
      <c r="E492" s="30"/>
      <c r="F492" s="8" t="str">
        <f aca="false">IF(E492="","",IFERROR(INDEX(會計科目表!$B$5:$B$104,MATCH(E492,會計科目表!$A$5:$A$104,0)),"科目不存在"))</f>
        <v/>
      </c>
      <c r="G492" s="22"/>
      <c r="H492" s="22"/>
      <c r="I492" s="6"/>
      <c r="J492" s="32" t="str">
        <f aca="false">IF(I492="","",HYPERLINK(IF(LEFT(I492,4)="http",I492,設定!$B$7&amp;I492),"開啟"))</f>
        <v/>
      </c>
      <c r="K492" s="23" t="str">
        <f aca="false">IF(A492="","",IF(B492="","缺日期",IF(E492="","缺科目",IF(F492="科目不存在","科目不存在",IF(ROUND(SUMIF($A$6:$A$505,A492,$G$6:$G$505)-SUMIF($A$6:$A$505,A492,$H$6:$H$505),2)=0,"✔","借貸不平")))))</f>
        <v/>
      </c>
      <c r="L492" s="33" t="str">
        <f aca="false">IF(A492="","",COUNTIF($A$6:A492,A492))</f>
        <v/>
      </c>
      <c r="M492" s="33" t="str">
        <f aca="false">IF(A492="","",A492&amp;"|"&amp;L492)</f>
        <v/>
      </c>
      <c r="N492" s="33" t="str">
        <f aca="false">IF(E492="","",COUNTIF($E$6:E492,E492))</f>
        <v/>
      </c>
      <c r="O492" s="33" t="str">
        <f aca="false">IF(E492="","",E492&amp;"|"&amp;N492)</f>
        <v/>
      </c>
      <c r="P492" s="33" t="str">
        <f aca="false">IF(L492=1,COUNTIF($L$6:L492,1),"")</f>
        <v/>
      </c>
    </row>
    <row r="493" customFormat="false" ht="15" hidden="false" customHeight="false" outlineLevel="0" collapsed="false">
      <c r="A493" s="20"/>
      <c r="B493" s="29"/>
      <c r="C493" s="21"/>
      <c r="D493" s="6"/>
      <c r="E493" s="30"/>
      <c r="F493" s="8" t="str">
        <f aca="false">IF(E493="","",IFERROR(INDEX(會計科目表!$B$5:$B$104,MATCH(E493,會計科目表!$A$5:$A$104,0)),"科目不存在"))</f>
        <v/>
      </c>
      <c r="G493" s="22"/>
      <c r="H493" s="22"/>
      <c r="I493" s="6"/>
      <c r="J493" s="32" t="str">
        <f aca="false">IF(I493="","",HYPERLINK(IF(LEFT(I493,4)="http",I493,設定!$B$7&amp;I493),"開啟"))</f>
        <v/>
      </c>
      <c r="K493" s="23" t="str">
        <f aca="false">IF(A493="","",IF(B493="","缺日期",IF(E493="","缺科目",IF(F493="科目不存在","科目不存在",IF(ROUND(SUMIF($A$6:$A$505,A493,$G$6:$G$505)-SUMIF($A$6:$A$505,A493,$H$6:$H$505),2)=0,"✔","借貸不平")))))</f>
        <v/>
      </c>
      <c r="L493" s="33" t="str">
        <f aca="false">IF(A493="","",COUNTIF($A$6:A493,A493))</f>
        <v/>
      </c>
      <c r="M493" s="33" t="str">
        <f aca="false">IF(A493="","",A493&amp;"|"&amp;L493)</f>
        <v/>
      </c>
      <c r="N493" s="33" t="str">
        <f aca="false">IF(E493="","",COUNTIF($E$6:E493,E493))</f>
        <v/>
      </c>
      <c r="O493" s="33" t="str">
        <f aca="false">IF(E493="","",E493&amp;"|"&amp;N493)</f>
        <v/>
      </c>
      <c r="P493" s="33" t="str">
        <f aca="false">IF(L493=1,COUNTIF($L$6:L493,1),"")</f>
        <v/>
      </c>
    </row>
    <row r="494" customFormat="false" ht="15" hidden="false" customHeight="false" outlineLevel="0" collapsed="false">
      <c r="A494" s="20"/>
      <c r="B494" s="29"/>
      <c r="C494" s="21"/>
      <c r="D494" s="6"/>
      <c r="E494" s="30"/>
      <c r="F494" s="8" t="str">
        <f aca="false">IF(E494="","",IFERROR(INDEX(會計科目表!$B$5:$B$104,MATCH(E494,會計科目表!$A$5:$A$104,0)),"科目不存在"))</f>
        <v/>
      </c>
      <c r="G494" s="22"/>
      <c r="H494" s="22"/>
      <c r="I494" s="6"/>
      <c r="J494" s="32" t="str">
        <f aca="false">IF(I494="","",HYPERLINK(IF(LEFT(I494,4)="http",I494,設定!$B$7&amp;I494),"開啟"))</f>
        <v/>
      </c>
      <c r="K494" s="23" t="str">
        <f aca="false">IF(A494="","",IF(B494="","缺日期",IF(E494="","缺科目",IF(F494="科目不存在","科目不存在",IF(ROUND(SUMIF($A$6:$A$505,A494,$G$6:$G$505)-SUMIF($A$6:$A$505,A494,$H$6:$H$505),2)=0,"✔","借貸不平")))))</f>
        <v/>
      </c>
      <c r="L494" s="33" t="str">
        <f aca="false">IF(A494="","",COUNTIF($A$6:A494,A494))</f>
        <v/>
      </c>
      <c r="M494" s="33" t="str">
        <f aca="false">IF(A494="","",A494&amp;"|"&amp;L494)</f>
        <v/>
      </c>
      <c r="N494" s="33" t="str">
        <f aca="false">IF(E494="","",COUNTIF($E$6:E494,E494))</f>
        <v/>
      </c>
      <c r="O494" s="33" t="str">
        <f aca="false">IF(E494="","",E494&amp;"|"&amp;N494)</f>
        <v/>
      </c>
      <c r="P494" s="33" t="str">
        <f aca="false">IF(L494=1,COUNTIF($L$6:L494,1),"")</f>
        <v/>
      </c>
    </row>
    <row r="495" customFormat="false" ht="15" hidden="false" customHeight="false" outlineLevel="0" collapsed="false">
      <c r="A495" s="20"/>
      <c r="B495" s="29"/>
      <c r="C495" s="21"/>
      <c r="D495" s="6"/>
      <c r="E495" s="30"/>
      <c r="F495" s="8" t="str">
        <f aca="false">IF(E495="","",IFERROR(INDEX(會計科目表!$B$5:$B$104,MATCH(E495,會計科目表!$A$5:$A$104,0)),"科目不存在"))</f>
        <v/>
      </c>
      <c r="G495" s="22"/>
      <c r="H495" s="22"/>
      <c r="I495" s="6"/>
      <c r="J495" s="32" t="str">
        <f aca="false">IF(I495="","",HYPERLINK(IF(LEFT(I495,4)="http",I495,設定!$B$7&amp;I495),"開啟"))</f>
        <v/>
      </c>
      <c r="K495" s="23" t="str">
        <f aca="false">IF(A495="","",IF(B495="","缺日期",IF(E495="","缺科目",IF(F495="科目不存在","科目不存在",IF(ROUND(SUMIF($A$6:$A$505,A495,$G$6:$G$505)-SUMIF($A$6:$A$505,A495,$H$6:$H$505),2)=0,"✔","借貸不平")))))</f>
        <v/>
      </c>
      <c r="L495" s="33" t="str">
        <f aca="false">IF(A495="","",COUNTIF($A$6:A495,A495))</f>
        <v/>
      </c>
      <c r="M495" s="33" t="str">
        <f aca="false">IF(A495="","",A495&amp;"|"&amp;L495)</f>
        <v/>
      </c>
      <c r="N495" s="33" t="str">
        <f aca="false">IF(E495="","",COUNTIF($E$6:E495,E495))</f>
        <v/>
      </c>
      <c r="O495" s="33" t="str">
        <f aca="false">IF(E495="","",E495&amp;"|"&amp;N495)</f>
        <v/>
      </c>
      <c r="P495" s="33" t="str">
        <f aca="false">IF(L495=1,COUNTIF($L$6:L495,1),"")</f>
        <v/>
      </c>
    </row>
    <row r="496" customFormat="false" ht="15" hidden="false" customHeight="false" outlineLevel="0" collapsed="false">
      <c r="A496" s="20"/>
      <c r="B496" s="29"/>
      <c r="C496" s="21"/>
      <c r="D496" s="6"/>
      <c r="E496" s="30"/>
      <c r="F496" s="8" t="str">
        <f aca="false">IF(E496="","",IFERROR(INDEX(會計科目表!$B$5:$B$104,MATCH(E496,會計科目表!$A$5:$A$104,0)),"科目不存在"))</f>
        <v/>
      </c>
      <c r="G496" s="22"/>
      <c r="H496" s="22"/>
      <c r="I496" s="6"/>
      <c r="J496" s="32" t="str">
        <f aca="false">IF(I496="","",HYPERLINK(IF(LEFT(I496,4)="http",I496,設定!$B$7&amp;I496),"開啟"))</f>
        <v/>
      </c>
      <c r="K496" s="23" t="str">
        <f aca="false">IF(A496="","",IF(B496="","缺日期",IF(E496="","缺科目",IF(F496="科目不存在","科目不存在",IF(ROUND(SUMIF($A$6:$A$505,A496,$G$6:$G$505)-SUMIF($A$6:$A$505,A496,$H$6:$H$505),2)=0,"✔","借貸不平")))))</f>
        <v/>
      </c>
      <c r="L496" s="33" t="str">
        <f aca="false">IF(A496="","",COUNTIF($A$6:A496,A496))</f>
        <v/>
      </c>
      <c r="M496" s="33" t="str">
        <f aca="false">IF(A496="","",A496&amp;"|"&amp;L496)</f>
        <v/>
      </c>
      <c r="N496" s="33" t="str">
        <f aca="false">IF(E496="","",COUNTIF($E$6:E496,E496))</f>
        <v/>
      </c>
      <c r="O496" s="33" t="str">
        <f aca="false">IF(E496="","",E496&amp;"|"&amp;N496)</f>
        <v/>
      </c>
      <c r="P496" s="33" t="str">
        <f aca="false">IF(L496=1,COUNTIF($L$6:L496,1),"")</f>
        <v/>
      </c>
    </row>
    <row r="497" customFormat="false" ht="15" hidden="false" customHeight="false" outlineLevel="0" collapsed="false">
      <c r="A497" s="20"/>
      <c r="B497" s="29"/>
      <c r="C497" s="21"/>
      <c r="D497" s="6"/>
      <c r="E497" s="30"/>
      <c r="F497" s="8" t="str">
        <f aca="false">IF(E497="","",IFERROR(INDEX(會計科目表!$B$5:$B$104,MATCH(E497,會計科目表!$A$5:$A$104,0)),"科目不存在"))</f>
        <v/>
      </c>
      <c r="G497" s="22"/>
      <c r="H497" s="22"/>
      <c r="I497" s="6"/>
      <c r="J497" s="32" t="str">
        <f aca="false">IF(I497="","",HYPERLINK(IF(LEFT(I497,4)="http",I497,設定!$B$7&amp;I497),"開啟"))</f>
        <v/>
      </c>
      <c r="K497" s="23" t="str">
        <f aca="false">IF(A497="","",IF(B497="","缺日期",IF(E497="","缺科目",IF(F497="科目不存在","科目不存在",IF(ROUND(SUMIF($A$6:$A$505,A497,$G$6:$G$505)-SUMIF($A$6:$A$505,A497,$H$6:$H$505),2)=0,"✔","借貸不平")))))</f>
        <v/>
      </c>
      <c r="L497" s="33" t="str">
        <f aca="false">IF(A497="","",COUNTIF($A$6:A497,A497))</f>
        <v/>
      </c>
      <c r="M497" s="33" t="str">
        <f aca="false">IF(A497="","",A497&amp;"|"&amp;L497)</f>
        <v/>
      </c>
      <c r="N497" s="33" t="str">
        <f aca="false">IF(E497="","",COUNTIF($E$6:E497,E497))</f>
        <v/>
      </c>
      <c r="O497" s="33" t="str">
        <f aca="false">IF(E497="","",E497&amp;"|"&amp;N497)</f>
        <v/>
      </c>
      <c r="P497" s="33" t="str">
        <f aca="false">IF(L497=1,COUNTIF($L$6:L497,1),"")</f>
        <v/>
      </c>
    </row>
    <row r="498" customFormat="false" ht="15" hidden="false" customHeight="false" outlineLevel="0" collapsed="false">
      <c r="A498" s="20"/>
      <c r="B498" s="29"/>
      <c r="C498" s="21"/>
      <c r="D498" s="6"/>
      <c r="E498" s="30"/>
      <c r="F498" s="8" t="str">
        <f aca="false">IF(E498="","",IFERROR(INDEX(會計科目表!$B$5:$B$104,MATCH(E498,會計科目表!$A$5:$A$104,0)),"科目不存在"))</f>
        <v/>
      </c>
      <c r="G498" s="22"/>
      <c r="H498" s="22"/>
      <c r="I498" s="6"/>
      <c r="J498" s="32" t="str">
        <f aca="false">IF(I498="","",HYPERLINK(IF(LEFT(I498,4)="http",I498,設定!$B$7&amp;I498),"開啟"))</f>
        <v/>
      </c>
      <c r="K498" s="23" t="str">
        <f aca="false">IF(A498="","",IF(B498="","缺日期",IF(E498="","缺科目",IF(F498="科目不存在","科目不存在",IF(ROUND(SUMIF($A$6:$A$505,A498,$G$6:$G$505)-SUMIF($A$6:$A$505,A498,$H$6:$H$505),2)=0,"✔","借貸不平")))))</f>
        <v/>
      </c>
      <c r="L498" s="33" t="str">
        <f aca="false">IF(A498="","",COUNTIF($A$6:A498,A498))</f>
        <v/>
      </c>
      <c r="M498" s="33" t="str">
        <f aca="false">IF(A498="","",A498&amp;"|"&amp;L498)</f>
        <v/>
      </c>
      <c r="N498" s="33" t="str">
        <f aca="false">IF(E498="","",COUNTIF($E$6:E498,E498))</f>
        <v/>
      </c>
      <c r="O498" s="33" t="str">
        <f aca="false">IF(E498="","",E498&amp;"|"&amp;N498)</f>
        <v/>
      </c>
      <c r="P498" s="33" t="str">
        <f aca="false">IF(L498=1,COUNTIF($L$6:L498,1),"")</f>
        <v/>
      </c>
    </row>
    <row r="499" customFormat="false" ht="15" hidden="false" customHeight="false" outlineLevel="0" collapsed="false">
      <c r="A499" s="20"/>
      <c r="B499" s="29"/>
      <c r="C499" s="21"/>
      <c r="D499" s="6"/>
      <c r="E499" s="30"/>
      <c r="F499" s="8" t="str">
        <f aca="false">IF(E499="","",IFERROR(INDEX(會計科目表!$B$5:$B$104,MATCH(E499,會計科目表!$A$5:$A$104,0)),"科目不存在"))</f>
        <v/>
      </c>
      <c r="G499" s="22"/>
      <c r="H499" s="22"/>
      <c r="I499" s="6"/>
      <c r="J499" s="32" t="str">
        <f aca="false">IF(I499="","",HYPERLINK(IF(LEFT(I499,4)="http",I499,設定!$B$7&amp;I499),"開啟"))</f>
        <v/>
      </c>
      <c r="K499" s="23" t="str">
        <f aca="false">IF(A499="","",IF(B499="","缺日期",IF(E499="","缺科目",IF(F499="科目不存在","科目不存在",IF(ROUND(SUMIF($A$6:$A$505,A499,$G$6:$G$505)-SUMIF($A$6:$A$505,A499,$H$6:$H$505),2)=0,"✔","借貸不平")))))</f>
        <v/>
      </c>
      <c r="L499" s="33" t="str">
        <f aca="false">IF(A499="","",COUNTIF($A$6:A499,A499))</f>
        <v/>
      </c>
      <c r="M499" s="33" t="str">
        <f aca="false">IF(A499="","",A499&amp;"|"&amp;L499)</f>
        <v/>
      </c>
      <c r="N499" s="33" t="str">
        <f aca="false">IF(E499="","",COUNTIF($E$6:E499,E499))</f>
        <v/>
      </c>
      <c r="O499" s="33" t="str">
        <f aca="false">IF(E499="","",E499&amp;"|"&amp;N499)</f>
        <v/>
      </c>
      <c r="P499" s="33" t="str">
        <f aca="false">IF(L499=1,COUNTIF($L$6:L499,1),"")</f>
        <v/>
      </c>
    </row>
    <row r="500" customFormat="false" ht="15" hidden="false" customHeight="false" outlineLevel="0" collapsed="false">
      <c r="A500" s="20"/>
      <c r="B500" s="29"/>
      <c r="C500" s="21"/>
      <c r="D500" s="6"/>
      <c r="E500" s="30"/>
      <c r="F500" s="8" t="str">
        <f aca="false">IF(E500="","",IFERROR(INDEX(會計科目表!$B$5:$B$104,MATCH(E500,會計科目表!$A$5:$A$104,0)),"科目不存在"))</f>
        <v/>
      </c>
      <c r="G500" s="22"/>
      <c r="H500" s="22"/>
      <c r="I500" s="6"/>
      <c r="J500" s="32" t="str">
        <f aca="false">IF(I500="","",HYPERLINK(IF(LEFT(I500,4)="http",I500,設定!$B$7&amp;I500),"開啟"))</f>
        <v/>
      </c>
      <c r="K500" s="23" t="str">
        <f aca="false">IF(A500="","",IF(B500="","缺日期",IF(E500="","缺科目",IF(F500="科目不存在","科目不存在",IF(ROUND(SUMIF($A$6:$A$505,A500,$G$6:$G$505)-SUMIF($A$6:$A$505,A500,$H$6:$H$505),2)=0,"✔","借貸不平")))))</f>
        <v/>
      </c>
      <c r="L500" s="33" t="str">
        <f aca="false">IF(A500="","",COUNTIF($A$6:A500,A500))</f>
        <v/>
      </c>
      <c r="M500" s="33" t="str">
        <f aca="false">IF(A500="","",A500&amp;"|"&amp;L500)</f>
        <v/>
      </c>
      <c r="N500" s="33" t="str">
        <f aca="false">IF(E500="","",COUNTIF($E$6:E500,E500))</f>
        <v/>
      </c>
      <c r="O500" s="33" t="str">
        <f aca="false">IF(E500="","",E500&amp;"|"&amp;N500)</f>
        <v/>
      </c>
      <c r="P500" s="33" t="str">
        <f aca="false">IF(L500=1,COUNTIF($L$6:L500,1),"")</f>
        <v/>
      </c>
    </row>
    <row r="501" customFormat="false" ht="15" hidden="false" customHeight="false" outlineLevel="0" collapsed="false">
      <c r="A501" s="20"/>
      <c r="B501" s="29"/>
      <c r="C501" s="21"/>
      <c r="D501" s="6"/>
      <c r="E501" s="30"/>
      <c r="F501" s="8" t="str">
        <f aca="false">IF(E501="","",IFERROR(INDEX(會計科目表!$B$5:$B$104,MATCH(E501,會計科目表!$A$5:$A$104,0)),"科目不存在"))</f>
        <v/>
      </c>
      <c r="G501" s="22"/>
      <c r="H501" s="22"/>
      <c r="I501" s="6"/>
      <c r="J501" s="32" t="str">
        <f aca="false">IF(I501="","",HYPERLINK(IF(LEFT(I501,4)="http",I501,設定!$B$7&amp;I501),"開啟"))</f>
        <v/>
      </c>
      <c r="K501" s="23" t="str">
        <f aca="false">IF(A501="","",IF(B501="","缺日期",IF(E501="","缺科目",IF(F501="科目不存在","科目不存在",IF(ROUND(SUMIF($A$6:$A$505,A501,$G$6:$G$505)-SUMIF($A$6:$A$505,A501,$H$6:$H$505),2)=0,"✔","借貸不平")))))</f>
        <v/>
      </c>
      <c r="L501" s="33" t="str">
        <f aca="false">IF(A501="","",COUNTIF($A$6:A501,A501))</f>
        <v/>
      </c>
      <c r="M501" s="33" t="str">
        <f aca="false">IF(A501="","",A501&amp;"|"&amp;L501)</f>
        <v/>
      </c>
      <c r="N501" s="33" t="str">
        <f aca="false">IF(E501="","",COUNTIF($E$6:E501,E501))</f>
        <v/>
      </c>
      <c r="O501" s="33" t="str">
        <f aca="false">IF(E501="","",E501&amp;"|"&amp;N501)</f>
        <v/>
      </c>
      <c r="P501" s="33" t="str">
        <f aca="false">IF(L501=1,COUNTIF($L$6:L501,1),"")</f>
        <v/>
      </c>
    </row>
    <row r="502" customFormat="false" ht="15" hidden="false" customHeight="false" outlineLevel="0" collapsed="false">
      <c r="A502" s="20"/>
      <c r="B502" s="29"/>
      <c r="C502" s="21"/>
      <c r="D502" s="6"/>
      <c r="E502" s="30"/>
      <c r="F502" s="8" t="str">
        <f aca="false">IF(E502="","",IFERROR(INDEX(會計科目表!$B$5:$B$104,MATCH(E502,會計科目表!$A$5:$A$104,0)),"科目不存在"))</f>
        <v/>
      </c>
      <c r="G502" s="22"/>
      <c r="H502" s="22"/>
      <c r="I502" s="6"/>
      <c r="J502" s="32" t="str">
        <f aca="false">IF(I502="","",HYPERLINK(IF(LEFT(I502,4)="http",I502,設定!$B$7&amp;I502),"開啟"))</f>
        <v/>
      </c>
      <c r="K502" s="23" t="str">
        <f aca="false">IF(A502="","",IF(B502="","缺日期",IF(E502="","缺科目",IF(F502="科目不存在","科目不存在",IF(ROUND(SUMIF($A$6:$A$505,A502,$G$6:$G$505)-SUMIF($A$6:$A$505,A502,$H$6:$H$505),2)=0,"✔","借貸不平")))))</f>
        <v/>
      </c>
      <c r="L502" s="33" t="str">
        <f aca="false">IF(A502="","",COUNTIF($A$6:A502,A502))</f>
        <v/>
      </c>
      <c r="M502" s="33" t="str">
        <f aca="false">IF(A502="","",A502&amp;"|"&amp;L502)</f>
        <v/>
      </c>
      <c r="N502" s="33" t="str">
        <f aca="false">IF(E502="","",COUNTIF($E$6:E502,E502))</f>
        <v/>
      </c>
      <c r="O502" s="33" t="str">
        <f aca="false">IF(E502="","",E502&amp;"|"&amp;N502)</f>
        <v/>
      </c>
      <c r="P502" s="33" t="str">
        <f aca="false">IF(L502=1,COUNTIF($L$6:L502,1),"")</f>
        <v/>
      </c>
    </row>
    <row r="503" customFormat="false" ht="15" hidden="false" customHeight="false" outlineLevel="0" collapsed="false">
      <c r="A503" s="20"/>
      <c r="B503" s="29"/>
      <c r="C503" s="21"/>
      <c r="D503" s="6"/>
      <c r="E503" s="30"/>
      <c r="F503" s="8" t="str">
        <f aca="false">IF(E503="","",IFERROR(INDEX(會計科目表!$B$5:$B$104,MATCH(E503,會計科目表!$A$5:$A$104,0)),"科目不存在"))</f>
        <v/>
      </c>
      <c r="G503" s="22"/>
      <c r="H503" s="22"/>
      <c r="I503" s="6"/>
      <c r="J503" s="32" t="str">
        <f aca="false">IF(I503="","",HYPERLINK(IF(LEFT(I503,4)="http",I503,設定!$B$7&amp;I503),"開啟"))</f>
        <v/>
      </c>
      <c r="K503" s="23" t="str">
        <f aca="false">IF(A503="","",IF(B503="","缺日期",IF(E503="","缺科目",IF(F503="科目不存在","科目不存在",IF(ROUND(SUMIF($A$6:$A$505,A503,$G$6:$G$505)-SUMIF($A$6:$A$505,A503,$H$6:$H$505),2)=0,"✔","借貸不平")))))</f>
        <v/>
      </c>
      <c r="L503" s="33" t="str">
        <f aca="false">IF(A503="","",COUNTIF($A$6:A503,A503))</f>
        <v/>
      </c>
      <c r="M503" s="33" t="str">
        <f aca="false">IF(A503="","",A503&amp;"|"&amp;L503)</f>
        <v/>
      </c>
      <c r="N503" s="33" t="str">
        <f aca="false">IF(E503="","",COUNTIF($E$6:E503,E503))</f>
        <v/>
      </c>
      <c r="O503" s="33" t="str">
        <f aca="false">IF(E503="","",E503&amp;"|"&amp;N503)</f>
        <v/>
      </c>
      <c r="P503" s="33" t="str">
        <f aca="false">IF(L503=1,COUNTIF($L$6:L503,1),"")</f>
        <v/>
      </c>
    </row>
    <row r="504" customFormat="false" ht="15" hidden="false" customHeight="false" outlineLevel="0" collapsed="false">
      <c r="A504" s="20"/>
      <c r="B504" s="29"/>
      <c r="C504" s="21"/>
      <c r="D504" s="6"/>
      <c r="E504" s="30"/>
      <c r="F504" s="8" t="str">
        <f aca="false">IF(E504="","",IFERROR(INDEX(會計科目表!$B$5:$B$104,MATCH(E504,會計科目表!$A$5:$A$104,0)),"科目不存在"))</f>
        <v/>
      </c>
      <c r="G504" s="22"/>
      <c r="H504" s="22"/>
      <c r="I504" s="6"/>
      <c r="J504" s="32" t="str">
        <f aca="false">IF(I504="","",HYPERLINK(IF(LEFT(I504,4)="http",I504,設定!$B$7&amp;I504),"開啟"))</f>
        <v/>
      </c>
      <c r="K504" s="23" t="str">
        <f aca="false">IF(A504="","",IF(B504="","缺日期",IF(E504="","缺科目",IF(F504="科目不存在","科目不存在",IF(ROUND(SUMIF($A$6:$A$505,A504,$G$6:$G$505)-SUMIF($A$6:$A$505,A504,$H$6:$H$505),2)=0,"✔","借貸不平")))))</f>
        <v/>
      </c>
      <c r="L504" s="33" t="str">
        <f aca="false">IF(A504="","",COUNTIF($A$6:A504,A504))</f>
        <v/>
      </c>
      <c r="M504" s="33" t="str">
        <f aca="false">IF(A504="","",A504&amp;"|"&amp;L504)</f>
        <v/>
      </c>
      <c r="N504" s="33" t="str">
        <f aca="false">IF(E504="","",COUNTIF($E$6:E504,E504))</f>
        <v/>
      </c>
      <c r="O504" s="33" t="str">
        <f aca="false">IF(E504="","",E504&amp;"|"&amp;N504)</f>
        <v/>
      </c>
      <c r="P504" s="33" t="str">
        <f aca="false">IF(L504=1,COUNTIF($L$6:L504,1),"")</f>
        <v/>
      </c>
    </row>
    <row r="505" customFormat="false" ht="15" hidden="false" customHeight="false" outlineLevel="0" collapsed="false">
      <c r="A505" s="20"/>
      <c r="B505" s="29"/>
      <c r="C505" s="21"/>
      <c r="D505" s="6"/>
      <c r="E505" s="30"/>
      <c r="F505" s="8" t="str">
        <f aca="false">IF(E505="","",IFERROR(INDEX(會計科目表!$B$5:$B$104,MATCH(E505,會計科目表!$A$5:$A$104,0)),"科目不存在"))</f>
        <v/>
      </c>
      <c r="G505" s="22"/>
      <c r="H505" s="22"/>
      <c r="I505" s="6"/>
      <c r="J505" s="32" t="str">
        <f aca="false">IF(I505="","",HYPERLINK(IF(LEFT(I505,4)="http",I505,設定!$B$7&amp;I505),"開啟"))</f>
        <v/>
      </c>
      <c r="K505" s="23" t="str">
        <f aca="false">IF(A505="","",IF(B505="","缺日期",IF(E505="","缺科目",IF(F505="科目不存在","科目不存在",IF(ROUND(SUMIF($A$6:$A$505,A505,$G$6:$G$505)-SUMIF($A$6:$A$505,A505,$H$6:$H$505),2)=0,"✔","借貸不平")))))</f>
        <v/>
      </c>
      <c r="L505" s="33" t="str">
        <f aca="false">IF(A505="","",COUNTIF($A$6:A505,A505))</f>
        <v/>
      </c>
      <c r="M505" s="33" t="str">
        <f aca="false">IF(A505="","",A505&amp;"|"&amp;L505)</f>
        <v/>
      </c>
      <c r="N505" s="33" t="str">
        <f aca="false">IF(E505="","",COUNTIF($E$6:E505,E505))</f>
        <v/>
      </c>
      <c r="O505" s="33" t="str">
        <f aca="false">IF(E505="","",E505&amp;"|"&amp;N505)</f>
        <v/>
      </c>
      <c r="P505" s="33" t="str">
        <f aca="false">IF(L505=1,COUNTIF($L$6:L505,1),"")</f>
        <v/>
      </c>
    </row>
  </sheetData>
  <conditionalFormatting sqref="K6:K505">
    <cfRule type="expression" priority="2" aboveAverage="0" equalAverage="0" bottom="0" percent="0" rank="0" text="" dxfId="0">
      <formula>AND(K6&lt;&gt;"",K6&lt;&gt;"✔")</formula>
    </cfRule>
    <cfRule type="expression" priority="3" aboveAverage="0" equalAverage="0" bottom="0" percent="0" rank="0" text="" dxfId="1">
      <formula>K6="✔"</formula>
    </cfRule>
  </conditionalFormatting>
  <dataValidations count="4">
    <dataValidation allowBlank="true" error="請從「會計科目表」選擇有效的科目編號" errorStyle="stop" errorTitle="科目編號" operator="between" showDropDown="false" showErrorMessage="true" showInputMessage="false" sqref="E6:E505" type="list">
      <formula1>會計科目表!$A$5:$A$104</formula1>
      <formula2>0</formula2>
    </dataValidation>
    <dataValidation allowBlank="true" errorStyle="stop" operator="between" showDropDown="false" showErrorMessage="false" showInputMessage="false" sqref="C6:C505" type="list">
      <formula1>設定!$H$4:$H$6</formula1>
      <formula2>0</formula2>
    </dataValidation>
    <dataValidation allowBlank="true" error="請輸入有效日期（yyyy-mm-dd）" errorStyle="stop" operator="greaterThan" showDropDown="false" showErrorMessage="true" showInputMessage="false" sqref="B6:B505" type="date">
      <formula1>36526</formula1>
      <formula2>0</formula2>
    </dataValidation>
    <dataValidation allowBlank="true" error="借方／貸方請輸入正數" errorStyle="stop" operator="greaterThanOrEqual" showDropDown="false" showErrorMessage="true" showInputMessage="false" sqref="G6:H5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K3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34"/>
    <col collapsed="false" customWidth="true" hidden="false" outlineLevel="0" max="6" min="6" style="0" width="10"/>
    <col collapsed="false" customWidth="true" hidden="false" outlineLevel="0" max="8" min="7" style="0" width="16"/>
    <col collapsed="false" customWidth="true" hidden="false" outlineLevel="0" max="9" min="9" style="0" width="12"/>
    <col collapsed="false" customWidth="true" hidden="false" outlineLevel="0" max="10" min="10" style="0" width="26"/>
    <col collapsed="false" customWidth="true" hidden="false" outlineLevel="0" max="11" min="11" style="0" width="10"/>
  </cols>
  <sheetData>
    <row r="1" customFormat="false" ht="17.35" hidden="false" customHeight="false" outlineLevel="0" collapsed="false">
      <c r="A1" s="12" t="s">
        <v>139</v>
      </c>
    </row>
    <row r="2" customFormat="false" ht="15" hidden="false" customHeight="false" outlineLevel="0" collapsed="false">
      <c r="A2" s="2" t="s">
        <v>140</v>
      </c>
    </row>
    <row r="3" customFormat="false" ht="15" hidden="false" customHeight="false" outlineLevel="0" collapsed="false">
      <c r="B3" s="13" t="s">
        <v>141</v>
      </c>
      <c r="C3" s="34" t="n">
        <f aca="false">COUNTIF(B9:B308,"?*")</f>
        <v>3</v>
      </c>
    </row>
    <row r="4" customFormat="false" ht="15" hidden="false" customHeight="false" outlineLevel="0" collapsed="false">
      <c r="B4" s="13" t="s">
        <v>142</v>
      </c>
      <c r="C4" s="34" t="n">
        <f aca="false">COUNTIF(I9:I308,"借貸不平")</f>
        <v>0</v>
      </c>
    </row>
    <row r="5" customFormat="false" ht="15" hidden="false" customHeight="false" outlineLevel="0" collapsed="false">
      <c r="B5" s="13" t="s">
        <v>143</v>
      </c>
      <c r="C5" s="34" t="n">
        <f aca="false">COUNTIF(J9:J308,"（未附）")</f>
        <v>2</v>
      </c>
    </row>
    <row r="8" customFormat="false" ht="30" hidden="false" customHeight="true" outlineLevel="0" collapsed="false">
      <c r="A8" s="19" t="s">
        <v>144</v>
      </c>
      <c r="B8" s="19" t="s">
        <v>120</v>
      </c>
      <c r="C8" s="19" t="s">
        <v>121</v>
      </c>
      <c r="D8" s="19" t="s">
        <v>36</v>
      </c>
      <c r="E8" s="19" t="s">
        <v>122</v>
      </c>
      <c r="F8" s="19" t="s">
        <v>145</v>
      </c>
      <c r="G8" s="19" t="s">
        <v>146</v>
      </c>
      <c r="H8" s="19" t="s">
        <v>147</v>
      </c>
      <c r="I8" s="19" t="s">
        <v>73</v>
      </c>
      <c r="J8" s="19" t="s">
        <v>125</v>
      </c>
      <c r="K8" s="19" t="s">
        <v>148</v>
      </c>
    </row>
    <row r="9" customFormat="false" ht="15" hidden="false" customHeight="false" outlineLevel="0" collapsed="false">
      <c r="A9" s="35" t="n">
        <v>1</v>
      </c>
      <c r="B9" s="23" t="str">
        <f aca="false">IFERROR(INDEX(憑證錄入!$A$6:$A$505,MATCH(A9,憑證錄入!$P$6:$P$505,0)),"")</f>
        <v>V-0001</v>
      </c>
      <c r="C9" s="36" t="n">
        <f aca="false">IF($B9="","",INDEX(憑證錄入!$B$6:$B$505,MATCH($B9,憑證錄入!$A$6:$A$505,0)))</f>
        <v>46024</v>
      </c>
      <c r="D9" s="37" t="str">
        <f aca="false">IF($B9="","",INDEX(憑證錄入!$C$6:$C$505,MATCH($B9,憑證錄入!$A$6:$A$505,0))&amp;"")</f>
        <v>轉賬憑證</v>
      </c>
      <c r="E9" s="8" t="str">
        <f aca="false">IF($B9="","",INDEX(憑證錄入!$D$6:$D$505,MATCH($B9,憑證錄入!$A$6:$A$505,0))&amp;"")</f>
        <v>股東注資</v>
      </c>
      <c r="F9" s="23" t="n">
        <f aca="false">IF($B9="","",COUNTIF(憑證錄入!$A$6:$A$505,$B9))</f>
        <v>2</v>
      </c>
      <c r="G9" s="38" t="n">
        <f aca="false">IF($B9="","",SUMIF(憑證錄入!$A$6:$A$505,$B9,憑證錄入!$G$6:$G$505))</f>
        <v>100000</v>
      </c>
      <c r="H9" s="38" t="n">
        <f aca="false">IF($B9="","",SUMIF(憑證錄入!$A$6:$A$505,$B9,憑證錄入!$H$6:$H$505))</f>
        <v>100000</v>
      </c>
      <c r="I9" s="23" t="str">
        <f aca="false">IF($B9="","",IF(ROUND(G9-H9,2)=0,"✔","借貸不平"))</f>
        <v>✔</v>
      </c>
      <c r="J9" s="39" t="str">
        <f aca="false">IF($B9="","",IF(INDEX(憑證錄入!$I$6:$I$505,MATCH($B9,憑證錄入!$A$6:$A$505,0))&amp;""="","（未附）",INDEX(憑證錄入!$I$6:$I$505,MATCH($B9,憑證錄入!$A$6:$A$505,0))&amp;""))</f>
        <v>V-0001.pdf</v>
      </c>
      <c r="K9" s="32" t="str">
        <f aca="false">IF(OR($B9="",J9="（未附）"),"",HYPERLINK(IF(LEFT(J9,4)="http",J9,設定!$B$7&amp;J9),"開啟"))</f>
        <v>開啟</v>
      </c>
    </row>
    <row r="10" customFormat="false" ht="15" hidden="false" customHeight="false" outlineLevel="0" collapsed="false">
      <c r="A10" s="35" t="n">
        <v>2</v>
      </c>
      <c r="B10" s="23" t="str">
        <f aca="false">IFERROR(INDEX(憑證錄入!$A$6:$A$505,MATCH(A10,憑證錄入!$P$6:$P$505,0)),"")</f>
        <v>V-0002</v>
      </c>
      <c r="C10" s="36" t="n">
        <f aca="false">IF($B10="","",INDEX(憑證錄入!$B$6:$B$505,MATCH($B10,憑證錄入!$A$6:$A$505,0)))</f>
        <v>46037</v>
      </c>
      <c r="D10" s="37" t="str">
        <f aca="false">IF($B10="","",INDEX(憑證錄入!$C$6:$C$505,MATCH($B10,憑證錄入!$A$6:$A$505,0))&amp;"")</f>
        <v>收款憑證</v>
      </c>
      <c r="E10" s="8" t="str">
        <f aca="false">IF($B10="","",INDEX(憑證錄入!$D$6:$D$505,MATCH($B10,憑證錄入!$A$6:$A$505,0))&amp;"")</f>
        <v>銷售貨品予客戶</v>
      </c>
      <c r="F10" s="23" t="n">
        <f aca="false">IF($B10="","",COUNTIF(憑證錄入!$A$6:$A$505,$B10))</f>
        <v>2</v>
      </c>
      <c r="G10" s="38" t="n">
        <f aca="false">IF($B10="","",SUMIF(憑證錄入!$A$6:$A$505,$B10,憑證錄入!$G$6:$G$505))</f>
        <v>30000</v>
      </c>
      <c r="H10" s="38" t="n">
        <f aca="false">IF($B10="","",SUMIF(憑證錄入!$A$6:$A$505,$B10,憑證錄入!$H$6:$H$505))</f>
        <v>30000</v>
      </c>
      <c r="I10" s="23" t="str">
        <f aca="false">IF($B10="","",IF(ROUND(G10-H10,2)=0,"✔","借貸不平"))</f>
        <v>✔</v>
      </c>
      <c r="J10" s="39" t="str">
        <f aca="false">IF($B10="","",IF(INDEX(憑證錄入!$I$6:$I$505,MATCH($B10,憑證錄入!$A$6:$A$505,0))&amp;""="","（未附）",INDEX(憑證錄入!$I$6:$I$505,MATCH($B10,憑證錄入!$A$6:$A$505,0))&amp;""))</f>
        <v>（未附）</v>
      </c>
      <c r="K10" s="32" t="str">
        <f aca="false">IF(OR($B10="",J10="（未附）"),"",HYPERLINK(IF(LEFT(J10,4)="http",J10,設定!$B$7&amp;J10),"開啟"))</f>
        <v/>
      </c>
    </row>
    <row r="11" customFormat="false" ht="15" hidden="false" customHeight="false" outlineLevel="0" collapsed="false">
      <c r="A11" s="35" t="n">
        <v>3</v>
      </c>
      <c r="B11" s="23" t="str">
        <f aca="false">IFERROR(INDEX(憑證錄入!$A$6:$A$505,MATCH(A11,憑證錄入!$P$6:$P$505,0)),"")</f>
        <v>V-0003</v>
      </c>
      <c r="C11" s="36" t="n">
        <f aca="false">IF($B11="","",INDEX(憑證錄入!$B$6:$B$505,MATCH($B11,憑證錄入!$A$6:$A$505,0)))</f>
        <v>46053</v>
      </c>
      <c r="D11" s="37" t="str">
        <f aca="false">IF($B11="","",INDEX(憑證錄入!$C$6:$C$505,MATCH($B11,憑證錄入!$A$6:$A$505,0))&amp;"")</f>
        <v>付款憑證</v>
      </c>
      <c r="E11" s="8" t="str">
        <f aca="false">IF($B11="","",INDEX(憑證錄入!$D$6:$D$505,MATCH($B11,憑證錄入!$A$6:$A$505,0))&amp;"")</f>
        <v>支付一月份辦公室租金</v>
      </c>
      <c r="F11" s="23" t="n">
        <f aca="false">IF($B11="","",COUNTIF(憑證錄入!$A$6:$A$505,$B11))</f>
        <v>2</v>
      </c>
      <c r="G11" s="38" t="n">
        <f aca="false">IF($B11="","",SUMIF(憑證錄入!$A$6:$A$505,$B11,憑證錄入!$G$6:$G$505))</f>
        <v>8000</v>
      </c>
      <c r="H11" s="38" t="n">
        <f aca="false">IF($B11="","",SUMIF(憑證錄入!$A$6:$A$505,$B11,憑證錄入!$H$6:$H$505))</f>
        <v>8000</v>
      </c>
      <c r="I11" s="23" t="str">
        <f aca="false">IF($B11="","",IF(ROUND(G11-H11,2)=0,"✔","借貸不平"))</f>
        <v>✔</v>
      </c>
      <c r="J11" s="39" t="str">
        <f aca="false">IF($B11="","",IF(INDEX(憑證錄入!$I$6:$I$505,MATCH($B11,憑證錄入!$A$6:$A$505,0))&amp;""="","（未附）",INDEX(憑證錄入!$I$6:$I$505,MATCH($B11,憑證錄入!$A$6:$A$505,0))&amp;""))</f>
        <v>（未附）</v>
      </c>
      <c r="K11" s="32" t="str">
        <f aca="false">IF(OR($B11="",J11="（未附）"),"",HYPERLINK(IF(LEFT(J11,4)="http",J11,設定!$B$7&amp;J11),"開啟"))</f>
        <v/>
      </c>
    </row>
    <row r="12" customFormat="false" ht="15" hidden="false" customHeight="false" outlineLevel="0" collapsed="false">
      <c r="A12" s="35" t="n">
        <v>4</v>
      </c>
      <c r="B12" s="23" t="str">
        <f aca="false">IFERROR(INDEX(憑證錄入!$A$6:$A$505,MATCH(A12,憑證錄入!$P$6:$P$505,0)),"")</f>
        <v/>
      </c>
      <c r="C12" s="36" t="str">
        <f aca="false">IF($B12="","",INDEX(憑證錄入!$B$6:$B$505,MATCH($B12,憑證錄入!$A$6:$A$505,0)))</f>
        <v/>
      </c>
      <c r="D12" s="37" t="str">
        <f aca="false">IF($B12="","",INDEX(憑證錄入!$C$6:$C$505,MATCH($B12,憑證錄入!$A$6:$A$505,0))&amp;"")</f>
        <v/>
      </c>
      <c r="E12" s="8" t="str">
        <f aca="false">IF($B12="","",INDEX(憑證錄入!$D$6:$D$505,MATCH($B12,憑證錄入!$A$6:$A$505,0))&amp;"")</f>
        <v/>
      </c>
      <c r="F12" s="23" t="str">
        <f aca="false">IF($B12="","",COUNTIF(憑證錄入!$A$6:$A$505,$B12))</f>
        <v/>
      </c>
      <c r="G12" s="38" t="str">
        <f aca="false">IF($B12="","",SUMIF(憑證錄入!$A$6:$A$505,$B12,憑證錄入!$G$6:$G$505))</f>
        <v/>
      </c>
      <c r="H12" s="38" t="str">
        <f aca="false">IF($B12="","",SUMIF(憑證錄入!$A$6:$A$505,$B12,憑證錄入!$H$6:$H$505))</f>
        <v/>
      </c>
      <c r="I12" s="23" t="str">
        <f aca="false">IF($B12="","",IF(ROUND(G12-H12,2)=0,"✔","借貸不平"))</f>
        <v/>
      </c>
      <c r="J12" s="39" t="str">
        <f aca="false">IF($B12="","",IF(INDEX(憑證錄入!$I$6:$I$505,MATCH($B12,憑證錄入!$A$6:$A$505,0))&amp;""="","（未附）",INDEX(憑證錄入!$I$6:$I$505,MATCH($B12,憑證錄入!$A$6:$A$505,0))&amp;""))</f>
        <v/>
      </c>
      <c r="K12" s="32" t="str">
        <f aca="false">IF(OR($B12="",J12="（未附）"),"",HYPERLINK(IF(LEFT(J12,4)="http",J12,設定!$B$7&amp;J12),"開啟"))</f>
        <v/>
      </c>
    </row>
    <row r="13" customFormat="false" ht="15" hidden="false" customHeight="false" outlineLevel="0" collapsed="false">
      <c r="A13" s="35" t="n">
        <v>5</v>
      </c>
      <c r="B13" s="23" t="str">
        <f aca="false">IFERROR(INDEX(憑證錄入!$A$6:$A$505,MATCH(A13,憑證錄入!$P$6:$P$505,0)),"")</f>
        <v/>
      </c>
      <c r="C13" s="36" t="str">
        <f aca="false">IF($B13="","",INDEX(憑證錄入!$B$6:$B$505,MATCH($B13,憑證錄入!$A$6:$A$505,0)))</f>
        <v/>
      </c>
      <c r="D13" s="37" t="str">
        <f aca="false">IF($B13="","",INDEX(憑證錄入!$C$6:$C$505,MATCH($B13,憑證錄入!$A$6:$A$505,0))&amp;"")</f>
        <v/>
      </c>
      <c r="E13" s="8" t="str">
        <f aca="false">IF($B13="","",INDEX(憑證錄入!$D$6:$D$505,MATCH($B13,憑證錄入!$A$6:$A$505,0))&amp;"")</f>
        <v/>
      </c>
      <c r="F13" s="23" t="str">
        <f aca="false">IF($B13="","",COUNTIF(憑證錄入!$A$6:$A$505,$B13))</f>
        <v/>
      </c>
      <c r="G13" s="38" t="str">
        <f aca="false">IF($B13="","",SUMIF(憑證錄入!$A$6:$A$505,$B13,憑證錄入!$G$6:$G$505))</f>
        <v/>
      </c>
      <c r="H13" s="38" t="str">
        <f aca="false">IF($B13="","",SUMIF(憑證錄入!$A$6:$A$505,$B13,憑證錄入!$H$6:$H$505))</f>
        <v/>
      </c>
      <c r="I13" s="23" t="str">
        <f aca="false">IF($B13="","",IF(ROUND(G13-H13,2)=0,"✔","借貸不平"))</f>
        <v/>
      </c>
      <c r="J13" s="39" t="str">
        <f aca="false">IF($B13="","",IF(INDEX(憑證錄入!$I$6:$I$505,MATCH($B13,憑證錄入!$A$6:$A$505,0))&amp;""="","（未附）",INDEX(憑證錄入!$I$6:$I$505,MATCH($B13,憑證錄入!$A$6:$A$505,0))&amp;""))</f>
        <v/>
      </c>
      <c r="K13" s="32" t="str">
        <f aca="false">IF(OR($B13="",J13="（未附）"),"",HYPERLINK(IF(LEFT(J13,4)="http",J13,設定!$B$7&amp;J13),"開啟"))</f>
        <v/>
      </c>
    </row>
    <row r="14" customFormat="false" ht="15" hidden="false" customHeight="false" outlineLevel="0" collapsed="false">
      <c r="A14" s="35" t="n">
        <v>6</v>
      </c>
      <c r="B14" s="23" t="str">
        <f aca="false">IFERROR(INDEX(憑證錄入!$A$6:$A$505,MATCH(A14,憑證錄入!$P$6:$P$505,0)),"")</f>
        <v/>
      </c>
      <c r="C14" s="36" t="str">
        <f aca="false">IF($B14="","",INDEX(憑證錄入!$B$6:$B$505,MATCH($B14,憑證錄入!$A$6:$A$505,0)))</f>
        <v/>
      </c>
      <c r="D14" s="37" t="str">
        <f aca="false">IF($B14="","",INDEX(憑證錄入!$C$6:$C$505,MATCH($B14,憑證錄入!$A$6:$A$505,0))&amp;"")</f>
        <v/>
      </c>
      <c r="E14" s="8" t="str">
        <f aca="false">IF($B14="","",INDEX(憑證錄入!$D$6:$D$505,MATCH($B14,憑證錄入!$A$6:$A$505,0))&amp;"")</f>
        <v/>
      </c>
      <c r="F14" s="23" t="str">
        <f aca="false">IF($B14="","",COUNTIF(憑證錄入!$A$6:$A$505,$B14))</f>
        <v/>
      </c>
      <c r="G14" s="38" t="str">
        <f aca="false">IF($B14="","",SUMIF(憑證錄入!$A$6:$A$505,$B14,憑證錄入!$G$6:$G$505))</f>
        <v/>
      </c>
      <c r="H14" s="38" t="str">
        <f aca="false">IF($B14="","",SUMIF(憑證錄入!$A$6:$A$505,$B14,憑證錄入!$H$6:$H$505))</f>
        <v/>
      </c>
      <c r="I14" s="23" t="str">
        <f aca="false">IF($B14="","",IF(ROUND(G14-H14,2)=0,"✔","借貸不平"))</f>
        <v/>
      </c>
      <c r="J14" s="39" t="str">
        <f aca="false">IF($B14="","",IF(INDEX(憑證錄入!$I$6:$I$505,MATCH($B14,憑證錄入!$A$6:$A$505,0))&amp;""="","（未附）",INDEX(憑證錄入!$I$6:$I$505,MATCH($B14,憑證錄入!$A$6:$A$505,0))&amp;""))</f>
        <v/>
      </c>
      <c r="K14" s="32" t="str">
        <f aca="false">IF(OR($B14="",J14="（未附）"),"",HYPERLINK(IF(LEFT(J14,4)="http",J14,設定!$B$7&amp;J14),"開啟"))</f>
        <v/>
      </c>
    </row>
    <row r="15" customFormat="false" ht="15" hidden="false" customHeight="false" outlineLevel="0" collapsed="false">
      <c r="A15" s="35" t="n">
        <v>7</v>
      </c>
      <c r="B15" s="23" t="str">
        <f aca="false">IFERROR(INDEX(憑證錄入!$A$6:$A$505,MATCH(A15,憑證錄入!$P$6:$P$505,0)),"")</f>
        <v/>
      </c>
      <c r="C15" s="36" t="str">
        <f aca="false">IF($B15="","",INDEX(憑證錄入!$B$6:$B$505,MATCH($B15,憑證錄入!$A$6:$A$505,0)))</f>
        <v/>
      </c>
      <c r="D15" s="37" t="str">
        <f aca="false">IF($B15="","",INDEX(憑證錄入!$C$6:$C$505,MATCH($B15,憑證錄入!$A$6:$A$505,0))&amp;"")</f>
        <v/>
      </c>
      <c r="E15" s="8" t="str">
        <f aca="false">IF($B15="","",INDEX(憑證錄入!$D$6:$D$505,MATCH($B15,憑證錄入!$A$6:$A$505,0))&amp;"")</f>
        <v/>
      </c>
      <c r="F15" s="23" t="str">
        <f aca="false">IF($B15="","",COUNTIF(憑證錄入!$A$6:$A$505,$B15))</f>
        <v/>
      </c>
      <c r="G15" s="38" t="str">
        <f aca="false">IF($B15="","",SUMIF(憑證錄入!$A$6:$A$505,$B15,憑證錄入!$G$6:$G$505))</f>
        <v/>
      </c>
      <c r="H15" s="38" t="str">
        <f aca="false">IF($B15="","",SUMIF(憑證錄入!$A$6:$A$505,$B15,憑證錄入!$H$6:$H$505))</f>
        <v/>
      </c>
      <c r="I15" s="23" t="str">
        <f aca="false">IF($B15="","",IF(ROUND(G15-H15,2)=0,"✔","借貸不平"))</f>
        <v/>
      </c>
      <c r="J15" s="39" t="str">
        <f aca="false">IF($B15="","",IF(INDEX(憑證錄入!$I$6:$I$505,MATCH($B15,憑證錄入!$A$6:$A$505,0))&amp;""="","（未附）",INDEX(憑證錄入!$I$6:$I$505,MATCH($B15,憑證錄入!$A$6:$A$505,0))&amp;""))</f>
        <v/>
      </c>
      <c r="K15" s="32" t="str">
        <f aca="false">IF(OR($B15="",J15="（未附）"),"",HYPERLINK(IF(LEFT(J15,4)="http",J15,設定!$B$7&amp;J15),"開啟"))</f>
        <v/>
      </c>
    </row>
    <row r="16" customFormat="false" ht="15" hidden="false" customHeight="false" outlineLevel="0" collapsed="false">
      <c r="A16" s="35" t="n">
        <v>8</v>
      </c>
      <c r="B16" s="23" t="str">
        <f aca="false">IFERROR(INDEX(憑證錄入!$A$6:$A$505,MATCH(A16,憑證錄入!$P$6:$P$505,0)),"")</f>
        <v/>
      </c>
      <c r="C16" s="36" t="str">
        <f aca="false">IF($B16="","",INDEX(憑證錄入!$B$6:$B$505,MATCH($B16,憑證錄入!$A$6:$A$505,0)))</f>
        <v/>
      </c>
      <c r="D16" s="37" t="str">
        <f aca="false">IF($B16="","",INDEX(憑證錄入!$C$6:$C$505,MATCH($B16,憑證錄入!$A$6:$A$505,0))&amp;"")</f>
        <v/>
      </c>
      <c r="E16" s="8" t="str">
        <f aca="false">IF($B16="","",INDEX(憑證錄入!$D$6:$D$505,MATCH($B16,憑證錄入!$A$6:$A$505,0))&amp;"")</f>
        <v/>
      </c>
      <c r="F16" s="23" t="str">
        <f aca="false">IF($B16="","",COUNTIF(憑證錄入!$A$6:$A$505,$B16))</f>
        <v/>
      </c>
      <c r="G16" s="38" t="str">
        <f aca="false">IF($B16="","",SUMIF(憑證錄入!$A$6:$A$505,$B16,憑證錄入!$G$6:$G$505))</f>
        <v/>
      </c>
      <c r="H16" s="38" t="str">
        <f aca="false">IF($B16="","",SUMIF(憑證錄入!$A$6:$A$505,$B16,憑證錄入!$H$6:$H$505))</f>
        <v/>
      </c>
      <c r="I16" s="23" t="str">
        <f aca="false">IF($B16="","",IF(ROUND(G16-H16,2)=0,"✔","借貸不平"))</f>
        <v/>
      </c>
      <c r="J16" s="39" t="str">
        <f aca="false">IF($B16="","",IF(INDEX(憑證錄入!$I$6:$I$505,MATCH($B16,憑證錄入!$A$6:$A$505,0))&amp;""="","（未附）",INDEX(憑證錄入!$I$6:$I$505,MATCH($B16,憑證錄入!$A$6:$A$505,0))&amp;""))</f>
        <v/>
      </c>
      <c r="K16" s="32" t="str">
        <f aca="false">IF(OR($B16="",J16="（未附）"),"",HYPERLINK(IF(LEFT(J16,4)="http",J16,設定!$B$7&amp;J16),"開啟"))</f>
        <v/>
      </c>
    </row>
    <row r="17" customFormat="false" ht="15" hidden="false" customHeight="false" outlineLevel="0" collapsed="false">
      <c r="A17" s="35" t="n">
        <v>9</v>
      </c>
      <c r="B17" s="23" t="str">
        <f aca="false">IFERROR(INDEX(憑證錄入!$A$6:$A$505,MATCH(A17,憑證錄入!$P$6:$P$505,0)),"")</f>
        <v/>
      </c>
      <c r="C17" s="36" t="str">
        <f aca="false">IF($B17="","",INDEX(憑證錄入!$B$6:$B$505,MATCH($B17,憑證錄入!$A$6:$A$505,0)))</f>
        <v/>
      </c>
      <c r="D17" s="37" t="str">
        <f aca="false">IF($B17="","",INDEX(憑證錄入!$C$6:$C$505,MATCH($B17,憑證錄入!$A$6:$A$505,0))&amp;"")</f>
        <v/>
      </c>
      <c r="E17" s="8" t="str">
        <f aca="false">IF($B17="","",INDEX(憑證錄入!$D$6:$D$505,MATCH($B17,憑證錄入!$A$6:$A$505,0))&amp;"")</f>
        <v/>
      </c>
      <c r="F17" s="23" t="str">
        <f aca="false">IF($B17="","",COUNTIF(憑證錄入!$A$6:$A$505,$B17))</f>
        <v/>
      </c>
      <c r="G17" s="38" t="str">
        <f aca="false">IF($B17="","",SUMIF(憑證錄入!$A$6:$A$505,$B17,憑證錄入!$G$6:$G$505))</f>
        <v/>
      </c>
      <c r="H17" s="38" t="str">
        <f aca="false">IF($B17="","",SUMIF(憑證錄入!$A$6:$A$505,$B17,憑證錄入!$H$6:$H$505))</f>
        <v/>
      </c>
      <c r="I17" s="23" t="str">
        <f aca="false">IF($B17="","",IF(ROUND(G17-H17,2)=0,"✔","借貸不平"))</f>
        <v/>
      </c>
      <c r="J17" s="39" t="str">
        <f aca="false">IF($B17="","",IF(INDEX(憑證錄入!$I$6:$I$505,MATCH($B17,憑證錄入!$A$6:$A$505,0))&amp;""="","（未附）",INDEX(憑證錄入!$I$6:$I$505,MATCH($B17,憑證錄入!$A$6:$A$505,0))&amp;""))</f>
        <v/>
      </c>
      <c r="K17" s="32" t="str">
        <f aca="false">IF(OR($B17="",J17="（未附）"),"",HYPERLINK(IF(LEFT(J17,4)="http",J17,設定!$B$7&amp;J17),"開啟"))</f>
        <v/>
      </c>
    </row>
    <row r="18" customFormat="false" ht="15" hidden="false" customHeight="false" outlineLevel="0" collapsed="false">
      <c r="A18" s="35" t="n">
        <v>10</v>
      </c>
      <c r="B18" s="23" t="str">
        <f aca="false">IFERROR(INDEX(憑證錄入!$A$6:$A$505,MATCH(A18,憑證錄入!$P$6:$P$505,0)),"")</f>
        <v/>
      </c>
      <c r="C18" s="36" t="str">
        <f aca="false">IF($B18="","",INDEX(憑證錄入!$B$6:$B$505,MATCH($B18,憑證錄入!$A$6:$A$505,0)))</f>
        <v/>
      </c>
      <c r="D18" s="37" t="str">
        <f aca="false">IF($B18="","",INDEX(憑證錄入!$C$6:$C$505,MATCH($B18,憑證錄入!$A$6:$A$505,0))&amp;"")</f>
        <v/>
      </c>
      <c r="E18" s="8" t="str">
        <f aca="false">IF($B18="","",INDEX(憑證錄入!$D$6:$D$505,MATCH($B18,憑證錄入!$A$6:$A$505,0))&amp;"")</f>
        <v/>
      </c>
      <c r="F18" s="23" t="str">
        <f aca="false">IF($B18="","",COUNTIF(憑證錄入!$A$6:$A$505,$B18))</f>
        <v/>
      </c>
      <c r="G18" s="38" t="str">
        <f aca="false">IF($B18="","",SUMIF(憑證錄入!$A$6:$A$505,$B18,憑證錄入!$G$6:$G$505))</f>
        <v/>
      </c>
      <c r="H18" s="38" t="str">
        <f aca="false">IF($B18="","",SUMIF(憑證錄入!$A$6:$A$505,$B18,憑證錄入!$H$6:$H$505))</f>
        <v/>
      </c>
      <c r="I18" s="23" t="str">
        <f aca="false">IF($B18="","",IF(ROUND(G18-H18,2)=0,"✔","借貸不平"))</f>
        <v/>
      </c>
      <c r="J18" s="39" t="str">
        <f aca="false">IF($B18="","",IF(INDEX(憑證錄入!$I$6:$I$505,MATCH($B18,憑證錄入!$A$6:$A$505,0))&amp;""="","（未附）",INDEX(憑證錄入!$I$6:$I$505,MATCH($B18,憑證錄入!$A$6:$A$505,0))&amp;""))</f>
        <v/>
      </c>
      <c r="K18" s="32" t="str">
        <f aca="false">IF(OR($B18="",J18="（未附）"),"",HYPERLINK(IF(LEFT(J18,4)="http",J18,設定!$B$7&amp;J18),"開啟"))</f>
        <v/>
      </c>
    </row>
    <row r="19" customFormat="false" ht="15" hidden="false" customHeight="false" outlineLevel="0" collapsed="false">
      <c r="A19" s="35" t="n">
        <v>11</v>
      </c>
      <c r="B19" s="23" t="str">
        <f aca="false">IFERROR(INDEX(憑證錄入!$A$6:$A$505,MATCH(A19,憑證錄入!$P$6:$P$505,0)),"")</f>
        <v/>
      </c>
      <c r="C19" s="36" t="str">
        <f aca="false">IF($B19="","",INDEX(憑證錄入!$B$6:$B$505,MATCH($B19,憑證錄入!$A$6:$A$505,0)))</f>
        <v/>
      </c>
      <c r="D19" s="37" t="str">
        <f aca="false">IF($B19="","",INDEX(憑證錄入!$C$6:$C$505,MATCH($B19,憑證錄入!$A$6:$A$505,0))&amp;"")</f>
        <v/>
      </c>
      <c r="E19" s="8" t="str">
        <f aca="false">IF($B19="","",INDEX(憑證錄入!$D$6:$D$505,MATCH($B19,憑證錄入!$A$6:$A$505,0))&amp;"")</f>
        <v/>
      </c>
      <c r="F19" s="23" t="str">
        <f aca="false">IF($B19="","",COUNTIF(憑證錄入!$A$6:$A$505,$B19))</f>
        <v/>
      </c>
      <c r="G19" s="38" t="str">
        <f aca="false">IF($B19="","",SUMIF(憑證錄入!$A$6:$A$505,$B19,憑證錄入!$G$6:$G$505))</f>
        <v/>
      </c>
      <c r="H19" s="38" t="str">
        <f aca="false">IF($B19="","",SUMIF(憑證錄入!$A$6:$A$505,$B19,憑證錄入!$H$6:$H$505))</f>
        <v/>
      </c>
      <c r="I19" s="23" t="str">
        <f aca="false">IF($B19="","",IF(ROUND(G19-H19,2)=0,"✔","借貸不平"))</f>
        <v/>
      </c>
      <c r="J19" s="39" t="str">
        <f aca="false">IF($B19="","",IF(INDEX(憑證錄入!$I$6:$I$505,MATCH($B19,憑證錄入!$A$6:$A$505,0))&amp;""="","（未附）",INDEX(憑證錄入!$I$6:$I$505,MATCH($B19,憑證錄入!$A$6:$A$505,0))&amp;""))</f>
        <v/>
      </c>
      <c r="K19" s="32" t="str">
        <f aca="false">IF(OR($B19="",J19="（未附）"),"",HYPERLINK(IF(LEFT(J19,4)="http",J19,設定!$B$7&amp;J19),"開啟"))</f>
        <v/>
      </c>
    </row>
    <row r="20" customFormat="false" ht="15" hidden="false" customHeight="false" outlineLevel="0" collapsed="false">
      <c r="A20" s="35" t="n">
        <v>12</v>
      </c>
      <c r="B20" s="23" t="str">
        <f aca="false">IFERROR(INDEX(憑證錄入!$A$6:$A$505,MATCH(A20,憑證錄入!$P$6:$P$505,0)),"")</f>
        <v/>
      </c>
      <c r="C20" s="36" t="str">
        <f aca="false">IF($B20="","",INDEX(憑證錄入!$B$6:$B$505,MATCH($B20,憑證錄入!$A$6:$A$505,0)))</f>
        <v/>
      </c>
      <c r="D20" s="37" t="str">
        <f aca="false">IF($B20="","",INDEX(憑證錄入!$C$6:$C$505,MATCH($B20,憑證錄入!$A$6:$A$505,0))&amp;"")</f>
        <v/>
      </c>
      <c r="E20" s="8" t="str">
        <f aca="false">IF($B20="","",INDEX(憑證錄入!$D$6:$D$505,MATCH($B20,憑證錄入!$A$6:$A$505,0))&amp;"")</f>
        <v/>
      </c>
      <c r="F20" s="23" t="str">
        <f aca="false">IF($B20="","",COUNTIF(憑證錄入!$A$6:$A$505,$B20))</f>
        <v/>
      </c>
      <c r="G20" s="38" t="str">
        <f aca="false">IF($B20="","",SUMIF(憑證錄入!$A$6:$A$505,$B20,憑證錄入!$G$6:$G$505))</f>
        <v/>
      </c>
      <c r="H20" s="38" t="str">
        <f aca="false">IF($B20="","",SUMIF(憑證錄入!$A$6:$A$505,$B20,憑證錄入!$H$6:$H$505))</f>
        <v/>
      </c>
      <c r="I20" s="23" t="str">
        <f aca="false">IF($B20="","",IF(ROUND(G20-H20,2)=0,"✔","借貸不平"))</f>
        <v/>
      </c>
      <c r="J20" s="39" t="str">
        <f aca="false">IF($B20="","",IF(INDEX(憑證錄入!$I$6:$I$505,MATCH($B20,憑證錄入!$A$6:$A$505,0))&amp;""="","（未附）",INDEX(憑證錄入!$I$6:$I$505,MATCH($B20,憑證錄入!$A$6:$A$505,0))&amp;""))</f>
        <v/>
      </c>
      <c r="K20" s="32" t="str">
        <f aca="false">IF(OR($B20="",J20="（未附）"),"",HYPERLINK(IF(LEFT(J20,4)="http",J20,設定!$B$7&amp;J20),"開啟"))</f>
        <v/>
      </c>
    </row>
    <row r="21" customFormat="false" ht="15" hidden="false" customHeight="false" outlineLevel="0" collapsed="false">
      <c r="A21" s="35" t="n">
        <v>13</v>
      </c>
      <c r="B21" s="23" t="str">
        <f aca="false">IFERROR(INDEX(憑證錄入!$A$6:$A$505,MATCH(A21,憑證錄入!$P$6:$P$505,0)),"")</f>
        <v/>
      </c>
      <c r="C21" s="36" t="str">
        <f aca="false">IF($B21="","",INDEX(憑證錄入!$B$6:$B$505,MATCH($B21,憑證錄入!$A$6:$A$505,0)))</f>
        <v/>
      </c>
      <c r="D21" s="37" t="str">
        <f aca="false">IF($B21="","",INDEX(憑證錄入!$C$6:$C$505,MATCH($B21,憑證錄入!$A$6:$A$505,0))&amp;"")</f>
        <v/>
      </c>
      <c r="E21" s="8" t="str">
        <f aca="false">IF($B21="","",INDEX(憑證錄入!$D$6:$D$505,MATCH($B21,憑證錄入!$A$6:$A$505,0))&amp;"")</f>
        <v/>
      </c>
      <c r="F21" s="23" t="str">
        <f aca="false">IF($B21="","",COUNTIF(憑證錄入!$A$6:$A$505,$B21))</f>
        <v/>
      </c>
      <c r="G21" s="38" t="str">
        <f aca="false">IF($B21="","",SUMIF(憑證錄入!$A$6:$A$505,$B21,憑證錄入!$G$6:$G$505))</f>
        <v/>
      </c>
      <c r="H21" s="38" t="str">
        <f aca="false">IF($B21="","",SUMIF(憑證錄入!$A$6:$A$505,$B21,憑證錄入!$H$6:$H$505))</f>
        <v/>
      </c>
      <c r="I21" s="23" t="str">
        <f aca="false">IF($B21="","",IF(ROUND(G21-H21,2)=0,"✔","借貸不平"))</f>
        <v/>
      </c>
      <c r="J21" s="39" t="str">
        <f aca="false">IF($B21="","",IF(INDEX(憑證錄入!$I$6:$I$505,MATCH($B21,憑證錄入!$A$6:$A$505,0))&amp;""="","（未附）",INDEX(憑證錄入!$I$6:$I$505,MATCH($B21,憑證錄入!$A$6:$A$505,0))&amp;""))</f>
        <v/>
      </c>
      <c r="K21" s="32" t="str">
        <f aca="false">IF(OR($B21="",J21="（未附）"),"",HYPERLINK(IF(LEFT(J21,4)="http",J21,設定!$B$7&amp;J21),"開啟"))</f>
        <v/>
      </c>
    </row>
    <row r="22" customFormat="false" ht="15" hidden="false" customHeight="false" outlineLevel="0" collapsed="false">
      <c r="A22" s="35" t="n">
        <v>14</v>
      </c>
      <c r="B22" s="23" t="str">
        <f aca="false">IFERROR(INDEX(憑證錄入!$A$6:$A$505,MATCH(A22,憑證錄入!$P$6:$P$505,0)),"")</f>
        <v/>
      </c>
      <c r="C22" s="36" t="str">
        <f aca="false">IF($B22="","",INDEX(憑證錄入!$B$6:$B$505,MATCH($B22,憑證錄入!$A$6:$A$505,0)))</f>
        <v/>
      </c>
      <c r="D22" s="37" t="str">
        <f aca="false">IF($B22="","",INDEX(憑證錄入!$C$6:$C$505,MATCH($B22,憑證錄入!$A$6:$A$505,0))&amp;"")</f>
        <v/>
      </c>
      <c r="E22" s="8" t="str">
        <f aca="false">IF($B22="","",INDEX(憑證錄入!$D$6:$D$505,MATCH($B22,憑證錄入!$A$6:$A$505,0))&amp;"")</f>
        <v/>
      </c>
      <c r="F22" s="23" t="str">
        <f aca="false">IF($B22="","",COUNTIF(憑證錄入!$A$6:$A$505,$B22))</f>
        <v/>
      </c>
      <c r="G22" s="38" t="str">
        <f aca="false">IF($B22="","",SUMIF(憑證錄入!$A$6:$A$505,$B22,憑證錄入!$G$6:$G$505))</f>
        <v/>
      </c>
      <c r="H22" s="38" t="str">
        <f aca="false">IF($B22="","",SUMIF(憑證錄入!$A$6:$A$505,$B22,憑證錄入!$H$6:$H$505))</f>
        <v/>
      </c>
      <c r="I22" s="23" t="str">
        <f aca="false">IF($B22="","",IF(ROUND(G22-H22,2)=0,"✔","借貸不平"))</f>
        <v/>
      </c>
      <c r="J22" s="39" t="str">
        <f aca="false">IF($B22="","",IF(INDEX(憑證錄入!$I$6:$I$505,MATCH($B22,憑證錄入!$A$6:$A$505,0))&amp;""="","（未附）",INDEX(憑證錄入!$I$6:$I$505,MATCH($B22,憑證錄入!$A$6:$A$505,0))&amp;""))</f>
        <v/>
      </c>
      <c r="K22" s="32" t="str">
        <f aca="false">IF(OR($B22="",J22="（未附）"),"",HYPERLINK(IF(LEFT(J22,4)="http",J22,設定!$B$7&amp;J22),"開啟"))</f>
        <v/>
      </c>
    </row>
    <row r="23" customFormat="false" ht="15" hidden="false" customHeight="false" outlineLevel="0" collapsed="false">
      <c r="A23" s="35" t="n">
        <v>15</v>
      </c>
      <c r="B23" s="23" t="str">
        <f aca="false">IFERROR(INDEX(憑證錄入!$A$6:$A$505,MATCH(A23,憑證錄入!$P$6:$P$505,0)),"")</f>
        <v/>
      </c>
      <c r="C23" s="36" t="str">
        <f aca="false">IF($B23="","",INDEX(憑證錄入!$B$6:$B$505,MATCH($B23,憑證錄入!$A$6:$A$505,0)))</f>
        <v/>
      </c>
      <c r="D23" s="37" t="str">
        <f aca="false">IF($B23="","",INDEX(憑證錄入!$C$6:$C$505,MATCH($B23,憑證錄入!$A$6:$A$505,0))&amp;"")</f>
        <v/>
      </c>
      <c r="E23" s="8" t="str">
        <f aca="false">IF($B23="","",INDEX(憑證錄入!$D$6:$D$505,MATCH($B23,憑證錄入!$A$6:$A$505,0))&amp;"")</f>
        <v/>
      </c>
      <c r="F23" s="23" t="str">
        <f aca="false">IF($B23="","",COUNTIF(憑證錄入!$A$6:$A$505,$B23))</f>
        <v/>
      </c>
      <c r="G23" s="38" t="str">
        <f aca="false">IF($B23="","",SUMIF(憑證錄入!$A$6:$A$505,$B23,憑證錄入!$G$6:$G$505))</f>
        <v/>
      </c>
      <c r="H23" s="38" t="str">
        <f aca="false">IF($B23="","",SUMIF(憑證錄入!$A$6:$A$505,$B23,憑證錄入!$H$6:$H$505))</f>
        <v/>
      </c>
      <c r="I23" s="23" t="str">
        <f aca="false">IF($B23="","",IF(ROUND(G23-H23,2)=0,"✔","借貸不平"))</f>
        <v/>
      </c>
      <c r="J23" s="39" t="str">
        <f aca="false">IF($B23="","",IF(INDEX(憑證錄入!$I$6:$I$505,MATCH($B23,憑證錄入!$A$6:$A$505,0))&amp;""="","（未附）",INDEX(憑證錄入!$I$6:$I$505,MATCH($B23,憑證錄入!$A$6:$A$505,0))&amp;""))</f>
        <v/>
      </c>
      <c r="K23" s="32" t="str">
        <f aca="false">IF(OR($B23="",J23="（未附）"),"",HYPERLINK(IF(LEFT(J23,4)="http",J23,設定!$B$7&amp;J23),"開啟"))</f>
        <v/>
      </c>
    </row>
    <row r="24" customFormat="false" ht="15" hidden="false" customHeight="false" outlineLevel="0" collapsed="false">
      <c r="A24" s="35" t="n">
        <v>16</v>
      </c>
      <c r="B24" s="23" t="str">
        <f aca="false">IFERROR(INDEX(憑證錄入!$A$6:$A$505,MATCH(A24,憑證錄入!$P$6:$P$505,0)),"")</f>
        <v/>
      </c>
      <c r="C24" s="36" t="str">
        <f aca="false">IF($B24="","",INDEX(憑證錄入!$B$6:$B$505,MATCH($B24,憑證錄入!$A$6:$A$505,0)))</f>
        <v/>
      </c>
      <c r="D24" s="37" t="str">
        <f aca="false">IF($B24="","",INDEX(憑證錄入!$C$6:$C$505,MATCH($B24,憑證錄入!$A$6:$A$505,0))&amp;"")</f>
        <v/>
      </c>
      <c r="E24" s="8" t="str">
        <f aca="false">IF($B24="","",INDEX(憑證錄入!$D$6:$D$505,MATCH($B24,憑證錄入!$A$6:$A$505,0))&amp;"")</f>
        <v/>
      </c>
      <c r="F24" s="23" t="str">
        <f aca="false">IF($B24="","",COUNTIF(憑證錄入!$A$6:$A$505,$B24))</f>
        <v/>
      </c>
      <c r="G24" s="38" t="str">
        <f aca="false">IF($B24="","",SUMIF(憑證錄入!$A$6:$A$505,$B24,憑證錄入!$G$6:$G$505))</f>
        <v/>
      </c>
      <c r="H24" s="38" t="str">
        <f aca="false">IF($B24="","",SUMIF(憑證錄入!$A$6:$A$505,$B24,憑證錄入!$H$6:$H$505))</f>
        <v/>
      </c>
      <c r="I24" s="23" t="str">
        <f aca="false">IF($B24="","",IF(ROUND(G24-H24,2)=0,"✔","借貸不平"))</f>
        <v/>
      </c>
      <c r="J24" s="39" t="str">
        <f aca="false">IF($B24="","",IF(INDEX(憑證錄入!$I$6:$I$505,MATCH($B24,憑證錄入!$A$6:$A$505,0))&amp;""="","（未附）",INDEX(憑證錄入!$I$6:$I$505,MATCH($B24,憑證錄入!$A$6:$A$505,0))&amp;""))</f>
        <v/>
      </c>
      <c r="K24" s="32" t="str">
        <f aca="false">IF(OR($B24="",J24="（未附）"),"",HYPERLINK(IF(LEFT(J24,4)="http",J24,設定!$B$7&amp;J24),"開啟"))</f>
        <v/>
      </c>
    </row>
    <row r="25" customFormat="false" ht="15" hidden="false" customHeight="false" outlineLevel="0" collapsed="false">
      <c r="A25" s="35" t="n">
        <v>17</v>
      </c>
      <c r="B25" s="23" t="str">
        <f aca="false">IFERROR(INDEX(憑證錄入!$A$6:$A$505,MATCH(A25,憑證錄入!$P$6:$P$505,0)),"")</f>
        <v/>
      </c>
      <c r="C25" s="36" t="str">
        <f aca="false">IF($B25="","",INDEX(憑證錄入!$B$6:$B$505,MATCH($B25,憑證錄入!$A$6:$A$505,0)))</f>
        <v/>
      </c>
      <c r="D25" s="37" t="str">
        <f aca="false">IF($B25="","",INDEX(憑證錄入!$C$6:$C$505,MATCH($B25,憑證錄入!$A$6:$A$505,0))&amp;"")</f>
        <v/>
      </c>
      <c r="E25" s="8" t="str">
        <f aca="false">IF($B25="","",INDEX(憑證錄入!$D$6:$D$505,MATCH($B25,憑證錄入!$A$6:$A$505,0))&amp;"")</f>
        <v/>
      </c>
      <c r="F25" s="23" t="str">
        <f aca="false">IF($B25="","",COUNTIF(憑證錄入!$A$6:$A$505,$B25))</f>
        <v/>
      </c>
      <c r="G25" s="38" t="str">
        <f aca="false">IF($B25="","",SUMIF(憑證錄入!$A$6:$A$505,$B25,憑證錄入!$G$6:$G$505))</f>
        <v/>
      </c>
      <c r="H25" s="38" t="str">
        <f aca="false">IF($B25="","",SUMIF(憑證錄入!$A$6:$A$505,$B25,憑證錄入!$H$6:$H$505))</f>
        <v/>
      </c>
      <c r="I25" s="23" t="str">
        <f aca="false">IF($B25="","",IF(ROUND(G25-H25,2)=0,"✔","借貸不平"))</f>
        <v/>
      </c>
      <c r="J25" s="39" t="str">
        <f aca="false">IF($B25="","",IF(INDEX(憑證錄入!$I$6:$I$505,MATCH($B25,憑證錄入!$A$6:$A$505,0))&amp;""="","（未附）",INDEX(憑證錄入!$I$6:$I$505,MATCH($B25,憑證錄入!$A$6:$A$505,0))&amp;""))</f>
        <v/>
      </c>
      <c r="K25" s="32" t="str">
        <f aca="false">IF(OR($B25="",J25="（未附）"),"",HYPERLINK(IF(LEFT(J25,4)="http",J25,設定!$B$7&amp;J25),"開啟"))</f>
        <v/>
      </c>
    </row>
    <row r="26" customFormat="false" ht="15" hidden="false" customHeight="false" outlineLevel="0" collapsed="false">
      <c r="A26" s="35" t="n">
        <v>18</v>
      </c>
      <c r="B26" s="23" t="str">
        <f aca="false">IFERROR(INDEX(憑證錄入!$A$6:$A$505,MATCH(A26,憑證錄入!$P$6:$P$505,0)),"")</f>
        <v/>
      </c>
      <c r="C26" s="36" t="str">
        <f aca="false">IF($B26="","",INDEX(憑證錄入!$B$6:$B$505,MATCH($B26,憑證錄入!$A$6:$A$505,0)))</f>
        <v/>
      </c>
      <c r="D26" s="37" t="str">
        <f aca="false">IF($B26="","",INDEX(憑證錄入!$C$6:$C$505,MATCH($B26,憑證錄入!$A$6:$A$505,0))&amp;"")</f>
        <v/>
      </c>
      <c r="E26" s="8" t="str">
        <f aca="false">IF($B26="","",INDEX(憑證錄入!$D$6:$D$505,MATCH($B26,憑證錄入!$A$6:$A$505,0))&amp;"")</f>
        <v/>
      </c>
      <c r="F26" s="23" t="str">
        <f aca="false">IF($B26="","",COUNTIF(憑證錄入!$A$6:$A$505,$B26))</f>
        <v/>
      </c>
      <c r="G26" s="38" t="str">
        <f aca="false">IF($B26="","",SUMIF(憑證錄入!$A$6:$A$505,$B26,憑證錄入!$G$6:$G$505))</f>
        <v/>
      </c>
      <c r="H26" s="38" t="str">
        <f aca="false">IF($B26="","",SUMIF(憑證錄入!$A$6:$A$505,$B26,憑證錄入!$H$6:$H$505))</f>
        <v/>
      </c>
      <c r="I26" s="23" t="str">
        <f aca="false">IF($B26="","",IF(ROUND(G26-H26,2)=0,"✔","借貸不平"))</f>
        <v/>
      </c>
      <c r="J26" s="39" t="str">
        <f aca="false">IF($B26="","",IF(INDEX(憑證錄入!$I$6:$I$505,MATCH($B26,憑證錄入!$A$6:$A$505,0))&amp;""="","（未附）",INDEX(憑證錄入!$I$6:$I$505,MATCH($B26,憑證錄入!$A$6:$A$505,0))&amp;""))</f>
        <v/>
      </c>
      <c r="K26" s="32" t="str">
        <f aca="false">IF(OR($B26="",J26="（未附）"),"",HYPERLINK(IF(LEFT(J26,4)="http",J26,設定!$B$7&amp;J26),"開啟"))</f>
        <v/>
      </c>
    </row>
    <row r="27" customFormat="false" ht="15" hidden="false" customHeight="false" outlineLevel="0" collapsed="false">
      <c r="A27" s="35" t="n">
        <v>19</v>
      </c>
      <c r="B27" s="23" t="str">
        <f aca="false">IFERROR(INDEX(憑證錄入!$A$6:$A$505,MATCH(A27,憑證錄入!$P$6:$P$505,0)),"")</f>
        <v/>
      </c>
      <c r="C27" s="36" t="str">
        <f aca="false">IF($B27="","",INDEX(憑證錄入!$B$6:$B$505,MATCH($B27,憑證錄入!$A$6:$A$505,0)))</f>
        <v/>
      </c>
      <c r="D27" s="37" t="str">
        <f aca="false">IF($B27="","",INDEX(憑證錄入!$C$6:$C$505,MATCH($B27,憑證錄入!$A$6:$A$505,0))&amp;"")</f>
        <v/>
      </c>
      <c r="E27" s="8" t="str">
        <f aca="false">IF($B27="","",INDEX(憑證錄入!$D$6:$D$505,MATCH($B27,憑證錄入!$A$6:$A$505,0))&amp;"")</f>
        <v/>
      </c>
      <c r="F27" s="23" t="str">
        <f aca="false">IF($B27="","",COUNTIF(憑證錄入!$A$6:$A$505,$B27))</f>
        <v/>
      </c>
      <c r="G27" s="38" t="str">
        <f aca="false">IF($B27="","",SUMIF(憑證錄入!$A$6:$A$505,$B27,憑證錄入!$G$6:$G$505))</f>
        <v/>
      </c>
      <c r="H27" s="38" t="str">
        <f aca="false">IF($B27="","",SUMIF(憑證錄入!$A$6:$A$505,$B27,憑證錄入!$H$6:$H$505))</f>
        <v/>
      </c>
      <c r="I27" s="23" t="str">
        <f aca="false">IF($B27="","",IF(ROUND(G27-H27,2)=0,"✔","借貸不平"))</f>
        <v/>
      </c>
      <c r="J27" s="39" t="str">
        <f aca="false">IF($B27="","",IF(INDEX(憑證錄入!$I$6:$I$505,MATCH($B27,憑證錄入!$A$6:$A$505,0))&amp;""="","（未附）",INDEX(憑證錄入!$I$6:$I$505,MATCH($B27,憑證錄入!$A$6:$A$505,0))&amp;""))</f>
        <v/>
      </c>
      <c r="K27" s="32" t="str">
        <f aca="false">IF(OR($B27="",J27="（未附）"),"",HYPERLINK(IF(LEFT(J27,4)="http",J27,設定!$B$7&amp;J27),"開啟"))</f>
        <v/>
      </c>
    </row>
    <row r="28" customFormat="false" ht="15" hidden="false" customHeight="false" outlineLevel="0" collapsed="false">
      <c r="A28" s="35" t="n">
        <v>20</v>
      </c>
      <c r="B28" s="23" t="str">
        <f aca="false">IFERROR(INDEX(憑證錄入!$A$6:$A$505,MATCH(A28,憑證錄入!$P$6:$P$505,0)),"")</f>
        <v/>
      </c>
      <c r="C28" s="36" t="str">
        <f aca="false">IF($B28="","",INDEX(憑證錄入!$B$6:$B$505,MATCH($B28,憑證錄入!$A$6:$A$505,0)))</f>
        <v/>
      </c>
      <c r="D28" s="37" t="str">
        <f aca="false">IF($B28="","",INDEX(憑證錄入!$C$6:$C$505,MATCH($B28,憑證錄入!$A$6:$A$505,0))&amp;"")</f>
        <v/>
      </c>
      <c r="E28" s="8" t="str">
        <f aca="false">IF($B28="","",INDEX(憑證錄入!$D$6:$D$505,MATCH($B28,憑證錄入!$A$6:$A$505,0))&amp;"")</f>
        <v/>
      </c>
      <c r="F28" s="23" t="str">
        <f aca="false">IF($B28="","",COUNTIF(憑證錄入!$A$6:$A$505,$B28))</f>
        <v/>
      </c>
      <c r="G28" s="38" t="str">
        <f aca="false">IF($B28="","",SUMIF(憑證錄入!$A$6:$A$505,$B28,憑證錄入!$G$6:$G$505))</f>
        <v/>
      </c>
      <c r="H28" s="38" t="str">
        <f aca="false">IF($B28="","",SUMIF(憑證錄入!$A$6:$A$505,$B28,憑證錄入!$H$6:$H$505))</f>
        <v/>
      </c>
      <c r="I28" s="23" t="str">
        <f aca="false">IF($B28="","",IF(ROUND(G28-H28,2)=0,"✔","借貸不平"))</f>
        <v/>
      </c>
      <c r="J28" s="39" t="str">
        <f aca="false">IF($B28="","",IF(INDEX(憑證錄入!$I$6:$I$505,MATCH($B28,憑證錄入!$A$6:$A$505,0))&amp;""="","（未附）",INDEX(憑證錄入!$I$6:$I$505,MATCH($B28,憑證錄入!$A$6:$A$505,0))&amp;""))</f>
        <v/>
      </c>
      <c r="K28" s="32" t="str">
        <f aca="false">IF(OR($B28="",J28="（未附）"),"",HYPERLINK(IF(LEFT(J28,4)="http",J28,設定!$B$7&amp;J28),"開啟"))</f>
        <v/>
      </c>
    </row>
    <row r="29" customFormat="false" ht="15" hidden="false" customHeight="false" outlineLevel="0" collapsed="false">
      <c r="A29" s="35" t="n">
        <v>21</v>
      </c>
      <c r="B29" s="23" t="str">
        <f aca="false">IFERROR(INDEX(憑證錄入!$A$6:$A$505,MATCH(A29,憑證錄入!$P$6:$P$505,0)),"")</f>
        <v/>
      </c>
      <c r="C29" s="36" t="str">
        <f aca="false">IF($B29="","",INDEX(憑證錄入!$B$6:$B$505,MATCH($B29,憑證錄入!$A$6:$A$505,0)))</f>
        <v/>
      </c>
      <c r="D29" s="37" t="str">
        <f aca="false">IF($B29="","",INDEX(憑證錄入!$C$6:$C$505,MATCH($B29,憑證錄入!$A$6:$A$505,0))&amp;"")</f>
        <v/>
      </c>
      <c r="E29" s="8" t="str">
        <f aca="false">IF($B29="","",INDEX(憑證錄入!$D$6:$D$505,MATCH($B29,憑證錄入!$A$6:$A$505,0))&amp;"")</f>
        <v/>
      </c>
      <c r="F29" s="23" t="str">
        <f aca="false">IF($B29="","",COUNTIF(憑證錄入!$A$6:$A$505,$B29))</f>
        <v/>
      </c>
      <c r="G29" s="38" t="str">
        <f aca="false">IF($B29="","",SUMIF(憑證錄入!$A$6:$A$505,$B29,憑證錄入!$G$6:$G$505))</f>
        <v/>
      </c>
      <c r="H29" s="38" t="str">
        <f aca="false">IF($B29="","",SUMIF(憑證錄入!$A$6:$A$505,$B29,憑證錄入!$H$6:$H$505))</f>
        <v/>
      </c>
      <c r="I29" s="23" t="str">
        <f aca="false">IF($B29="","",IF(ROUND(G29-H29,2)=0,"✔","借貸不平"))</f>
        <v/>
      </c>
      <c r="J29" s="39" t="str">
        <f aca="false">IF($B29="","",IF(INDEX(憑證錄入!$I$6:$I$505,MATCH($B29,憑證錄入!$A$6:$A$505,0))&amp;""="","（未附）",INDEX(憑證錄入!$I$6:$I$505,MATCH($B29,憑證錄入!$A$6:$A$505,0))&amp;""))</f>
        <v/>
      </c>
      <c r="K29" s="32" t="str">
        <f aca="false">IF(OR($B29="",J29="（未附）"),"",HYPERLINK(IF(LEFT(J29,4)="http",J29,設定!$B$7&amp;J29),"開啟"))</f>
        <v/>
      </c>
    </row>
    <row r="30" customFormat="false" ht="15" hidden="false" customHeight="false" outlineLevel="0" collapsed="false">
      <c r="A30" s="35" t="n">
        <v>22</v>
      </c>
      <c r="B30" s="23" t="str">
        <f aca="false">IFERROR(INDEX(憑證錄入!$A$6:$A$505,MATCH(A30,憑證錄入!$P$6:$P$505,0)),"")</f>
        <v/>
      </c>
      <c r="C30" s="36" t="str">
        <f aca="false">IF($B30="","",INDEX(憑證錄入!$B$6:$B$505,MATCH($B30,憑證錄入!$A$6:$A$505,0)))</f>
        <v/>
      </c>
      <c r="D30" s="37" t="str">
        <f aca="false">IF($B30="","",INDEX(憑證錄入!$C$6:$C$505,MATCH($B30,憑證錄入!$A$6:$A$505,0))&amp;"")</f>
        <v/>
      </c>
      <c r="E30" s="8" t="str">
        <f aca="false">IF($B30="","",INDEX(憑證錄入!$D$6:$D$505,MATCH($B30,憑證錄入!$A$6:$A$505,0))&amp;"")</f>
        <v/>
      </c>
      <c r="F30" s="23" t="str">
        <f aca="false">IF($B30="","",COUNTIF(憑證錄入!$A$6:$A$505,$B30))</f>
        <v/>
      </c>
      <c r="G30" s="38" t="str">
        <f aca="false">IF($B30="","",SUMIF(憑證錄入!$A$6:$A$505,$B30,憑證錄入!$G$6:$G$505))</f>
        <v/>
      </c>
      <c r="H30" s="38" t="str">
        <f aca="false">IF($B30="","",SUMIF(憑證錄入!$A$6:$A$505,$B30,憑證錄入!$H$6:$H$505))</f>
        <v/>
      </c>
      <c r="I30" s="23" t="str">
        <f aca="false">IF($B30="","",IF(ROUND(G30-H30,2)=0,"✔","借貸不平"))</f>
        <v/>
      </c>
      <c r="J30" s="39" t="str">
        <f aca="false">IF($B30="","",IF(INDEX(憑證錄入!$I$6:$I$505,MATCH($B30,憑證錄入!$A$6:$A$505,0))&amp;""="","（未附）",INDEX(憑證錄入!$I$6:$I$505,MATCH($B30,憑證錄入!$A$6:$A$505,0))&amp;""))</f>
        <v/>
      </c>
      <c r="K30" s="32" t="str">
        <f aca="false">IF(OR($B30="",J30="（未附）"),"",HYPERLINK(IF(LEFT(J30,4)="http",J30,設定!$B$7&amp;J30),"開啟"))</f>
        <v/>
      </c>
    </row>
    <row r="31" customFormat="false" ht="15" hidden="false" customHeight="false" outlineLevel="0" collapsed="false">
      <c r="A31" s="35" t="n">
        <v>23</v>
      </c>
      <c r="B31" s="23" t="str">
        <f aca="false">IFERROR(INDEX(憑證錄入!$A$6:$A$505,MATCH(A31,憑證錄入!$P$6:$P$505,0)),"")</f>
        <v/>
      </c>
      <c r="C31" s="36" t="str">
        <f aca="false">IF($B31="","",INDEX(憑證錄入!$B$6:$B$505,MATCH($B31,憑證錄入!$A$6:$A$505,0)))</f>
        <v/>
      </c>
      <c r="D31" s="37" t="str">
        <f aca="false">IF($B31="","",INDEX(憑證錄入!$C$6:$C$505,MATCH($B31,憑證錄入!$A$6:$A$505,0))&amp;"")</f>
        <v/>
      </c>
      <c r="E31" s="8" t="str">
        <f aca="false">IF($B31="","",INDEX(憑證錄入!$D$6:$D$505,MATCH($B31,憑證錄入!$A$6:$A$505,0))&amp;"")</f>
        <v/>
      </c>
      <c r="F31" s="23" t="str">
        <f aca="false">IF($B31="","",COUNTIF(憑證錄入!$A$6:$A$505,$B31))</f>
        <v/>
      </c>
      <c r="G31" s="38" t="str">
        <f aca="false">IF($B31="","",SUMIF(憑證錄入!$A$6:$A$505,$B31,憑證錄入!$G$6:$G$505))</f>
        <v/>
      </c>
      <c r="H31" s="38" t="str">
        <f aca="false">IF($B31="","",SUMIF(憑證錄入!$A$6:$A$505,$B31,憑證錄入!$H$6:$H$505))</f>
        <v/>
      </c>
      <c r="I31" s="23" t="str">
        <f aca="false">IF($B31="","",IF(ROUND(G31-H31,2)=0,"✔","借貸不平"))</f>
        <v/>
      </c>
      <c r="J31" s="39" t="str">
        <f aca="false">IF($B31="","",IF(INDEX(憑證錄入!$I$6:$I$505,MATCH($B31,憑證錄入!$A$6:$A$505,0))&amp;""="","（未附）",INDEX(憑證錄入!$I$6:$I$505,MATCH($B31,憑證錄入!$A$6:$A$505,0))&amp;""))</f>
        <v/>
      </c>
      <c r="K31" s="32" t="str">
        <f aca="false">IF(OR($B31="",J31="（未附）"),"",HYPERLINK(IF(LEFT(J31,4)="http",J31,設定!$B$7&amp;J31),"開啟"))</f>
        <v/>
      </c>
    </row>
    <row r="32" customFormat="false" ht="15" hidden="false" customHeight="false" outlineLevel="0" collapsed="false">
      <c r="A32" s="35" t="n">
        <v>24</v>
      </c>
      <c r="B32" s="23" t="str">
        <f aca="false">IFERROR(INDEX(憑證錄入!$A$6:$A$505,MATCH(A32,憑證錄入!$P$6:$P$505,0)),"")</f>
        <v/>
      </c>
      <c r="C32" s="36" t="str">
        <f aca="false">IF($B32="","",INDEX(憑證錄入!$B$6:$B$505,MATCH($B32,憑證錄入!$A$6:$A$505,0)))</f>
        <v/>
      </c>
      <c r="D32" s="37" t="str">
        <f aca="false">IF($B32="","",INDEX(憑證錄入!$C$6:$C$505,MATCH($B32,憑證錄入!$A$6:$A$505,0))&amp;"")</f>
        <v/>
      </c>
      <c r="E32" s="8" t="str">
        <f aca="false">IF($B32="","",INDEX(憑證錄入!$D$6:$D$505,MATCH($B32,憑證錄入!$A$6:$A$505,0))&amp;"")</f>
        <v/>
      </c>
      <c r="F32" s="23" t="str">
        <f aca="false">IF($B32="","",COUNTIF(憑證錄入!$A$6:$A$505,$B32))</f>
        <v/>
      </c>
      <c r="G32" s="38" t="str">
        <f aca="false">IF($B32="","",SUMIF(憑證錄入!$A$6:$A$505,$B32,憑證錄入!$G$6:$G$505))</f>
        <v/>
      </c>
      <c r="H32" s="38" t="str">
        <f aca="false">IF($B32="","",SUMIF(憑證錄入!$A$6:$A$505,$B32,憑證錄入!$H$6:$H$505))</f>
        <v/>
      </c>
      <c r="I32" s="23" t="str">
        <f aca="false">IF($B32="","",IF(ROUND(G32-H32,2)=0,"✔","借貸不平"))</f>
        <v/>
      </c>
      <c r="J32" s="39" t="str">
        <f aca="false">IF($B32="","",IF(INDEX(憑證錄入!$I$6:$I$505,MATCH($B32,憑證錄入!$A$6:$A$505,0))&amp;""="","（未附）",INDEX(憑證錄入!$I$6:$I$505,MATCH($B32,憑證錄入!$A$6:$A$505,0))&amp;""))</f>
        <v/>
      </c>
      <c r="K32" s="32" t="str">
        <f aca="false">IF(OR($B32="",J32="（未附）"),"",HYPERLINK(IF(LEFT(J32,4)="http",J32,設定!$B$7&amp;J32),"開啟"))</f>
        <v/>
      </c>
    </row>
    <row r="33" customFormat="false" ht="15" hidden="false" customHeight="false" outlineLevel="0" collapsed="false">
      <c r="A33" s="35" t="n">
        <v>25</v>
      </c>
      <c r="B33" s="23" t="str">
        <f aca="false">IFERROR(INDEX(憑證錄入!$A$6:$A$505,MATCH(A33,憑證錄入!$P$6:$P$505,0)),"")</f>
        <v/>
      </c>
      <c r="C33" s="36" t="str">
        <f aca="false">IF($B33="","",INDEX(憑證錄入!$B$6:$B$505,MATCH($B33,憑證錄入!$A$6:$A$505,0)))</f>
        <v/>
      </c>
      <c r="D33" s="37" t="str">
        <f aca="false">IF($B33="","",INDEX(憑證錄入!$C$6:$C$505,MATCH($B33,憑證錄入!$A$6:$A$505,0))&amp;"")</f>
        <v/>
      </c>
      <c r="E33" s="8" t="str">
        <f aca="false">IF($B33="","",INDEX(憑證錄入!$D$6:$D$505,MATCH($B33,憑證錄入!$A$6:$A$505,0))&amp;"")</f>
        <v/>
      </c>
      <c r="F33" s="23" t="str">
        <f aca="false">IF($B33="","",COUNTIF(憑證錄入!$A$6:$A$505,$B33))</f>
        <v/>
      </c>
      <c r="G33" s="38" t="str">
        <f aca="false">IF($B33="","",SUMIF(憑證錄入!$A$6:$A$505,$B33,憑證錄入!$G$6:$G$505))</f>
        <v/>
      </c>
      <c r="H33" s="38" t="str">
        <f aca="false">IF($B33="","",SUMIF(憑證錄入!$A$6:$A$505,$B33,憑證錄入!$H$6:$H$505))</f>
        <v/>
      </c>
      <c r="I33" s="23" t="str">
        <f aca="false">IF($B33="","",IF(ROUND(G33-H33,2)=0,"✔","借貸不平"))</f>
        <v/>
      </c>
      <c r="J33" s="39" t="str">
        <f aca="false">IF($B33="","",IF(INDEX(憑證錄入!$I$6:$I$505,MATCH($B33,憑證錄入!$A$6:$A$505,0))&amp;""="","（未附）",INDEX(憑證錄入!$I$6:$I$505,MATCH($B33,憑證錄入!$A$6:$A$505,0))&amp;""))</f>
        <v/>
      </c>
      <c r="K33" s="32" t="str">
        <f aca="false">IF(OR($B33="",J33="（未附）"),"",HYPERLINK(IF(LEFT(J33,4)="http",J33,設定!$B$7&amp;J33),"開啟"))</f>
        <v/>
      </c>
    </row>
    <row r="34" customFormat="false" ht="15" hidden="false" customHeight="false" outlineLevel="0" collapsed="false">
      <c r="A34" s="35" t="n">
        <v>26</v>
      </c>
      <c r="B34" s="23" t="str">
        <f aca="false">IFERROR(INDEX(憑證錄入!$A$6:$A$505,MATCH(A34,憑證錄入!$P$6:$P$505,0)),"")</f>
        <v/>
      </c>
      <c r="C34" s="36" t="str">
        <f aca="false">IF($B34="","",INDEX(憑證錄入!$B$6:$B$505,MATCH($B34,憑證錄入!$A$6:$A$505,0)))</f>
        <v/>
      </c>
      <c r="D34" s="37" t="str">
        <f aca="false">IF($B34="","",INDEX(憑證錄入!$C$6:$C$505,MATCH($B34,憑證錄入!$A$6:$A$505,0))&amp;"")</f>
        <v/>
      </c>
      <c r="E34" s="8" t="str">
        <f aca="false">IF($B34="","",INDEX(憑證錄入!$D$6:$D$505,MATCH($B34,憑證錄入!$A$6:$A$505,0))&amp;"")</f>
        <v/>
      </c>
      <c r="F34" s="23" t="str">
        <f aca="false">IF($B34="","",COUNTIF(憑證錄入!$A$6:$A$505,$B34))</f>
        <v/>
      </c>
      <c r="G34" s="38" t="str">
        <f aca="false">IF($B34="","",SUMIF(憑證錄入!$A$6:$A$505,$B34,憑證錄入!$G$6:$G$505))</f>
        <v/>
      </c>
      <c r="H34" s="38" t="str">
        <f aca="false">IF($B34="","",SUMIF(憑證錄入!$A$6:$A$505,$B34,憑證錄入!$H$6:$H$505))</f>
        <v/>
      </c>
      <c r="I34" s="23" t="str">
        <f aca="false">IF($B34="","",IF(ROUND(G34-H34,2)=0,"✔","借貸不平"))</f>
        <v/>
      </c>
      <c r="J34" s="39" t="str">
        <f aca="false">IF($B34="","",IF(INDEX(憑證錄入!$I$6:$I$505,MATCH($B34,憑證錄入!$A$6:$A$505,0))&amp;""="","（未附）",INDEX(憑證錄入!$I$6:$I$505,MATCH($B34,憑證錄入!$A$6:$A$505,0))&amp;""))</f>
        <v/>
      </c>
      <c r="K34" s="32" t="str">
        <f aca="false">IF(OR($B34="",J34="（未附）"),"",HYPERLINK(IF(LEFT(J34,4)="http",J34,設定!$B$7&amp;J34),"開啟"))</f>
        <v/>
      </c>
    </row>
    <row r="35" customFormat="false" ht="15" hidden="false" customHeight="false" outlineLevel="0" collapsed="false">
      <c r="A35" s="35" t="n">
        <v>27</v>
      </c>
      <c r="B35" s="23" t="str">
        <f aca="false">IFERROR(INDEX(憑證錄入!$A$6:$A$505,MATCH(A35,憑證錄入!$P$6:$P$505,0)),"")</f>
        <v/>
      </c>
      <c r="C35" s="36" t="str">
        <f aca="false">IF($B35="","",INDEX(憑證錄入!$B$6:$B$505,MATCH($B35,憑證錄入!$A$6:$A$505,0)))</f>
        <v/>
      </c>
      <c r="D35" s="37" t="str">
        <f aca="false">IF($B35="","",INDEX(憑證錄入!$C$6:$C$505,MATCH($B35,憑證錄入!$A$6:$A$505,0))&amp;"")</f>
        <v/>
      </c>
      <c r="E35" s="8" t="str">
        <f aca="false">IF($B35="","",INDEX(憑證錄入!$D$6:$D$505,MATCH($B35,憑證錄入!$A$6:$A$505,0))&amp;"")</f>
        <v/>
      </c>
      <c r="F35" s="23" t="str">
        <f aca="false">IF($B35="","",COUNTIF(憑證錄入!$A$6:$A$505,$B35))</f>
        <v/>
      </c>
      <c r="G35" s="38" t="str">
        <f aca="false">IF($B35="","",SUMIF(憑證錄入!$A$6:$A$505,$B35,憑證錄入!$G$6:$G$505))</f>
        <v/>
      </c>
      <c r="H35" s="38" t="str">
        <f aca="false">IF($B35="","",SUMIF(憑證錄入!$A$6:$A$505,$B35,憑證錄入!$H$6:$H$505))</f>
        <v/>
      </c>
      <c r="I35" s="23" t="str">
        <f aca="false">IF($B35="","",IF(ROUND(G35-H35,2)=0,"✔","借貸不平"))</f>
        <v/>
      </c>
      <c r="J35" s="39" t="str">
        <f aca="false">IF($B35="","",IF(INDEX(憑證錄入!$I$6:$I$505,MATCH($B35,憑證錄入!$A$6:$A$505,0))&amp;""="","（未附）",INDEX(憑證錄入!$I$6:$I$505,MATCH($B35,憑證錄入!$A$6:$A$505,0))&amp;""))</f>
        <v/>
      </c>
      <c r="K35" s="32" t="str">
        <f aca="false">IF(OR($B35="",J35="（未附）"),"",HYPERLINK(IF(LEFT(J35,4)="http",J35,設定!$B$7&amp;J35),"開啟"))</f>
        <v/>
      </c>
    </row>
    <row r="36" customFormat="false" ht="15" hidden="false" customHeight="false" outlineLevel="0" collapsed="false">
      <c r="A36" s="35" t="n">
        <v>28</v>
      </c>
      <c r="B36" s="23" t="str">
        <f aca="false">IFERROR(INDEX(憑證錄入!$A$6:$A$505,MATCH(A36,憑證錄入!$P$6:$P$505,0)),"")</f>
        <v/>
      </c>
      <c r="C36" s="36" t="str">
        <f aca="false">IF($B36="","",INDEX(憑證錄入!$B$6:$B$505,MATCH($B36,憑證錄入!$A$6:$A$505,0)))</f>
        <v/>
      </c>
      <c r="D36" s="37" t="str">
        <f aca="false">IF($B36="","",INDEX(憑證錄入!$C$6:$C$505,MATCH($B36,憑證錄入!$A$6:$A$505,0))&amp;"")</f>
        <v/>
      </c>
      <c r="E36" s="8" t="str">
        <f aca="false">IF($B36="","",INDEX(憑證錄入!$D$6:$D$505,MATCH($B36,憑證錄入!$A$6:$A$505,0))&amp;"")</f>
        <v/>
      </c>
      <c r="F36" s="23" t="str">
        <f aca="false">IF($B36="","",COUNTIF(憑證錄入!$A$6:$A$505,$B36))</f>
        <v/>
      </c>
      <c r="G36" s="38" t="str">
        <f aca="false">IF($B36="","",SUMIF(憑證錄入!$A$6:$A$505,$B36,憑證錄入!$G$6:$G$505))</f>
        <v/>
      </c>
      <c r="H36" s="38" t="str">
        <f aca="false">IF($B36="","",SUMIF(憑證錄入!$A$6:$A$505,$B36,憑證錄入!$H$6:$H$505))</f>
        <v/>
      </c>
      <c r="I36" s="23" t="str">
        <f aca="false">IF($B36="","",IF(ROUND(G36-H36,2)=0,"✔","借貸不平"))</f>
        <v/>
      </c>
      <c r="J36" s="39" t="str">
        <f aca="false">IF($B36="","",IF(INDEX(憑證錄入!$I$6:$I$505,MATCH($B36,憑證錄入!$A$6:$A$505,0))&amp;""="","（未附）",INDEX(憑證錄入!$I$6:$I$505,MATCH($B36,憑證錄入!$A$6:$A$505,0))&amp;""))</f>
        <v/>
      </c>
      <c r="K36" s="32" t="str">
        <f aca="false">IF(OR($B36="",J36="（未附）"),"",HYPERLINK(IF(LEFT(J36,4)="http",J36,設定!$B$7&amp;J36),"開啟"))</f>
        <v/>
      </c>
    </row>
    <row r="37" customFormat="false" ht="15" hidden="false" customHeight="false" outlineLevel="0" collapsed="false">
      <c r="A37" s="35" t="n">
        <v>29</v>
      </c>
      <c r="B37" s="23" t="str">
        <f aca="false">IFERROR(INDEX(憑證錄入!$A$6:$A$505,MATCH(A37,憑證錄入!$P$6:$P$505,0)),"")</f>
        <v/>
      </c>
      <c r="C37" s="36" t="str">
        <f aca="false">IF($B37="","",INDEX(憑證錄入!$B$6:$B$505,MATCH($B37,憑證錄入!$A$6:$A$505,0)))</f>
        <v/>
      </c>
      <c r="D37" s="37" t="str">
        <f aca="false">IF($B37="","",INDEX(憑證錄入!$C$6:$C$505,MATCH($B37,憑證錄入!$A$6:$A$505,0))&amp;"")</f>
        <v/>
      </c>
      <c r="E37" s="8" t="str">
        <f aca="false">IF($B37="","",INDEX(憑證錄入!$D$6:$D$505,MATCH($B37,憑證錄入!$A$6:$A$505,0))&amp;"")</f>
        <v/>
      </c>
      <c r="F37" s="23" t="str">
        <f aca="false">IF($B37="","",COUNTIF(憑證錄入!$A$6:$A$505,$B37))</f>
        <v/>
      </c>
      <c r="G37" s="38" t="str">
        <f aca="false">IF($B37="","",SUMIF(憑證錄入!$A$6:$A$505,$B37,憑證錄入!$G$6:$G$505))</f>
        <v/>
      </c>
      <c r="H37" s="38" t="str">
        <f aca="false">IF($B37="","",SUMIF(憑證錄入!$A$6:$A$505,$B37,憑證錄入!$H$6:$H$505))</f>
        <v/>
      </c>
      <c r="I37" s="23" t="str">
        <f aca="false">IF($B37="","",IF(ROUND(G37-H37,2)=0,"✔","借貸不平"))</f>
        <v/>
      </c>
      <c r="J37" s="39" t="str">
        <f aca="false">IF($B37="","",IF(INDEX(憑證錄入!$I$6:$I$505,MATCH($B37,憑證錄入!$A$6:$A$505,0))&amp;""="","（未附）",INDEX(憑證錄入!$I$6:$I$505,MATCH($B37,憑證錄入!$A$6:$A$505,0))&amp;""))</f>
        <v/>
      </c>
      <c r="K37" s="32" t="str">
        <f aca="false">IF(OR($B37="",J37="（未附）"),"",HYPERLINK(IF(LEFT(J37,4)="http",J37,設定!$B$7&amp;J37),"開啟"))</f>
        <v/>
      </c>
    </row>
    <row r="38" customFormat="false" ht="15" hidden="false" customHeight="false" outlineLevel="0" collapsed="false">
      <c r="A38" s="35" t="n">
        <v>30</v>
      </c>
      <c r="B38" s="23" t="str">
        <f aca="false">IFERROR(INDEX(憑證錄入!$A$6:$A$505,MATCH(A38,憑證錄入!$P$6:$P$505,0)),"")</f>
        <v/>
      </c>
      <c r="C38" s="36" t="str">
        <f aca="false">IF($B38="","",INDEX(憑證錄入!$B$6:$B$505,MATCH($B38,憑證錄入!$A$6:$A$505,0)))</f>
        <v/>
      </c>
      <c r="D38" s="37" t="str">
        <f aca="false">IF($B38="","",INDEX(憑證錄入!$C$6:$C$505,MATCH($B38,憑證錄入!$A$6:$A$505,0))&amp;"")</f>
        <v/>
      </c>
      <c r="E38" s="8" t="str">
        <f aca="false">IF($B38="","",INDEX(憑證錄入!$D$6:$D$505,MATCH($B38,憑證錄入!$A$6:$A$505,0))&amp;"")</f>
        <v/>
      </c>
      <c r="F38" s="23" t="str">
        <f aca="false">IF($B38="","",COUNTIF(憑證錄入!$A$6:$A$505,$B38))</f>
        <v/>
      </c>
      <c r="G38" s="38" t="str">
        <f aca="false">IF($B38="","",SUMIF(憑證錄入!$A$6:$A$505,$B38,憑證錄入!$G$6:$G$505))</f>
        <v/>
      </c>
      <c r="H38" s="38" t="str">
        <f aca="false">IF($B38="","",SUMIF(憑證錄入!$A$6:$A$505,$B38,憑證錄入!$H$6:$H$505))</f>
        <v/>
      </c>
      <c r="I38" s="23" t="str">
        <f aca="false">IF($B38="","",IF(ROUND(G38-H38,2)=0,"✔","借貸不平"))</f>
        <v/>
      </c>
      <c r="J38" s="39" t="str">
        <f aca="false">IF($B38="","",IF(INDEX(憑證錄入!$I$6:$I$505,MATCH($B38,憑證錄入!$A$6:$A$505,0))&amp;""="","（未附）",INDEX(憑證錄入!$I$6:$I$505,MATCH($B38,憑證錄入!$A$6:$A$505,0))&amp;""))</f>
        <v/>
      </c>
      <c r="K38" s="32" t="str">
        <f aca="false">IF(OR($B38="",J38="（未附）"),"",HYPERLINK(IF(LEFT(J38,4)="http",J38,設定!$B$7&amp;J38),"開啟"))</f>
        <v/>
      </c>
    </row>
    <row r="39" customFormat="false" ht="15" hidden="false" customHeight="false" outlineLevel="0" collapsed="false">
      <c r="A39" s="35" t="n">
        <v>31</v>
      </c>
      <c r="B39" s="23" t="str">
        <f aca="false">IFERROR(INDEX(憑證錄入!$A$6:$A$505,MATCH(A39,憑證錄入!$P$6:$P$505,0)),"")</f>
        <v/>
      </c>
      <c r="C39" s="36" t="str">
        <f aca="false">IF($B39="","",INDEX(憑證錄入!$B$6:$B$505,MATCH($B39,憑證錄入!$A$6:$A$505,0)))</f>
        <v/>
      </c>
      <c r="D39" s="37" t="str">
        <f aca="false">IF($B39="","",INDEX(憑證錄入!$C$6:$C$505,MATCH($B39,憑證錄入!$A$6:$A$505,0))&amp;"")</f>
        <v/>
      </c>
      <c r="E39" s="8" t="str">
        <f aca="false">IF($B39="","",INDEX(憑證錄入!$D$6:$D$505,MATCH($B39,憑證錄入!$A$6:$A$505,0))&amp;"")</f>
        <v/>
      </c>
      <c r="F39" s="23" t="str">
        <f aca="false">IF($B39="","",COUNTIF(憑證錄入!$A$6:$A$505,$B39))</f>
        <v/>
      </c>
      <c r="G39" s="38" t="str">
        <f aca="false">IF($B39="","",SUMIF(憑證錄入!$A$6:$A$505,$B39,憑證錄入!$G$6:$G$505))</f>
        <v/>
      </c>
      <c r="H39" s="38" t="str">
        <f aca="false">IF($B39="","",SUMIF(憑證錄入!$A$6:$A$505,$B39,憑證錄入!$H$6:$H$505))</f>
        <v/>
      </c>
      <c r="I39" s="23" t="str">
        <f aca="false">IF($B39="","",IF(ROUND(G39-H39,2)=0,"✔","借貸不平"))</f>
        <v/>
      </c>
      <c r="J39" s="39" t="str">
        <f aca="false">IF($B39="","",IF(INDEX(憑證錄入!$I$6:$I$505,MATCH($B39,憑證錄入!$A$6:$A$505,0))&amp;""="","（未附）",INDEX(憑證錄入!$I$6:$I$505,MATCH($B39,憑證錄入!$A$6:$A$505,0))&amp;""))</f>
        <v/>
      </c>
      <c r="K39" s="32" t="str">
        <f aca="false">IF(OR($B39="",J39="（未附）"),"",HYPERLINK(IF(LEFT(J39,4)="http",J39,設定!$B$7&amp;J39),"開啟"))</f>
        <v/>
      </c>
    </row>
    <row r="40" customFormat="false" ht="15" hidden="false" customHeight="false" outlineLevel="0" collapsed="false">
      <c r="A40" s="35" t="n">
        <v>32</v>
      </c>
      <c r="B40" s="23" t="str">
        <f aca="false">IFERROR(INDEX(憑證錄入!$A$6:$A$505,MATCH(A40,憑證錄入!$P$6:$P$505,0)),"")</f>
        <v/>
      </c>
      <c r="C40" s="36" t="str">
        <f aca="false">IF($B40="","",INDEX(憑證錄入!$B$6:$B$505,MATCH($B40,憑證錄入!$A$6:$A$505,0)))</f>
        <v/>
      </c>
      <c r="D40" s="37" t="str">
        <f aca="false">IF($B40="","",INDEX(憑證錄入!$C$6:$C$505,MATCH($B40,憑證錄入!$A$6:$A$505,0))&amp;"")</f>
        <v/>
      </c>
      <c r="E40" s="8" t="str">
        <f aca="false">IF($B40="","",INDEX(憑證錄入!$D$6:$D$505,MATCH($B40,憑證錄入!$A$6:$A$505,0))&amp;"")</f>
        <v/>
      </c>
      <c r="F40" s="23" t="str">
        <f aca="false">IF($B40="","",COUNTIF(憑證錄入!$A$6:$A$505,$B40))</f>
        <v/>
      </c>
      <c r="G40" s="38" t="str">
        <f aca="false">IF($B40="","",SUMIF(憑證錄入!$A$6:$A$505,$B40,憑證錄入!$G$6:$G$505))</f>
        <v/>
      </c>
      <c r="H40" s="38" t="str">
        <f aca="false">IF($B40="","",SUMIF(憑證錄入!$A$6:$A$505,$B40,憑證錄入!$H$6:$H$505))</f>
        <v/>
      </c>
      <c r="I40" s="23" t="str">
        <f aca="false">IF($B40="","",IF(ROUND(G40-H40,2)=0,"✔","借貸不平"))</f>
        <v/>
      </c>
      <c r="J40" s="39" t="str">
        <f aca="false">IF($B40="","",IF(INDEX(憑證錄入!$I$6:$I$505,MATCH($B40,憑證錄入!$A$6:$A$505,0))&amp;""="","（未附）",INDEX(憑證錄入!$I$6:$I$505,MATCH($B40,憑證錄入!$A$6:$A$505,0))&amp;""))</f>
        <v/>
      </c>
      <c r="K40" s="32" t="str">
        <f aca="false">IF(OR($B40="",J40="（未附）"),"",HYPERLINK(IF(LEFT(J40,4)="http",J40,設定!$B$7&amp;J40),"開啟"))</f>
        <v/>
      </c>
    </row>
    <row r="41" customFormat="false" ht="15" hidden="false" customHeight="false" outlineLevel="0" collapsed="false">
      <c r="A41" s="35" t="n">
        <v>33</v>
      </c>
      <c r="B41" s="23" t="str">
        <f aca="false">IFERROR(INDEX(憑證錄入!$A$6:$A$505,MATCH(A41,憑證錄入!$P$6:$P$505,0)),"")</f>
        <v/>
      </c>
      <c r="C41" s="36" t="str">
        <f aca="false">IF($B41="","",INDEX(憑證錄入!$B$6:$B$505,MATCH($B41,憑證錄入!$A$6:$A$505,0)))</f>
        <v/>
      </c>
      <c r="D41" s="37" t="str">
        <f aca="false">IF($B41="","",INDEX(憑證錄入!$C$6:$C$505,MATCH($B41,憑證錄入!$A$6:$A$505,0))&amp;"")</f>
        <v/>
      </c>
      <c r="E41" s="8" t="str">
        <f aca="false">IF($B41="","",INDEX(憑證錄入!$D$6:$D$505,MATCH($B41,憑證錄入!$A$6:$A$505,0))&amp;"")</f>
        <v/>
      </c>
      <c r="F41" s="23" t="str">
        <f aca="false">IF($B41="","",COUNTIF(憑證錄入!$A$6:$A$505,$B41))</f>
        <v/>
      </c>
      <c r="G41" s="38" t="str">
        <f aca="false">IF($B41="","",SUMIF(憑證錄入!$A$6:$A$505,$B41,憑證錄入!$G$6:$G$505))</f>
        <v/>
      </c>
      <c r="H41" s="38" t="str">
        <f aca="false">IF($B41="","",SUMIF(憑證錄入!$A$6:$A$505,$B41,憑證錄入!$H$6:$H$505))</f>
        <v/>
      </c>
      <c r="I41" s="23" t="str">
        <f aca="false">IF($B41="","",IF(ROUND(G41-H41,2)=0,"✔","借貸不平"))</f>
        <v/>
      </c>
      <c r="J41" s="39" t="str">
        <f aca="false">IF($B41="","",IF(INDEX(憑證錄入!$I$6:$I$505,MATCH($B41,憑證錄入!$A$6:$A$505,0))&amp;""="","（未附）",INDEX(憑證錄入!$I$6:$I$505,MATCH($B41,憑證錄入!$A$6:$A$505,0))&amp;""))</f>
        <v/>
      </c>
      <c r="K41" s="32" t="str">
        <f aca="false">IF(OR($B41="",J41="（未附）"),"",HYPERLINK(IF(LEFT(J41,4)="http",J41,設定!$B$7&amp;J41),"開啟"))</f>
        <v/>
      </c>
    </row>
    <row r="42" customFormat="false" ht="15" hidden="false" customHeight="false" outlineLevel="0" collapsed="false">
      <c r="A42" s="35" t="n">
        <v>34</v>
      </c>
      <c r="B42" s="23" t="str">
        <f aca="false">IFERROR(INDEX(憑證錄入!$A$6:$A$505,MATCH(A42,憑證錄入!$P$6:$P$505,0)),"")</f>
        <v/>
      </c>
      <c r="C42" s="36" t="str">
        <f aca="false">IF($B42="","",INDEX(憑證錄入!$B$6:$B$505,MATCH($B42,憑證錄入!$A$6:$A$505,0)))</f>
        <v/>
      </c>
      <c r="D42" s="37" t="str">
        <f aca="false">IF($B42="","",INDEX(憑證錄入!$C$6:$C$505,MATCH($B42,憑證錄入!$A$6:$A$505,0))&amp;"")</f>
        <v/>
      </c>
      <c r="E42" s="8" t="str">
        <f aca="false">IF($B42="","",INDEX(憑證錄入!$D$6:$D$505,MATCH($B42,憑證錄入!$A$6:$A$505,0))&amp;"")</f>
        <v/>
      </c>
      <c r="F42" s="23" t="str">
        <f aca="false">IF($B42="","",COUNTIF(憑證錄入!$A$6:$A$505,$B42))</f>
        <v/>
      </c>
      <c r="G42" s="38" t="str">
        <f aca="false">IF($B42="","",SUMIF(憑證錄入!$A$6:$A$505,$B42,憑證錄入!$G$6:$G$505))</f>
        <v/>
      </c>
      <c r="H42" s="38" t="str">
        <f aca="false">IF($B42="","",SUMIF(憑證錄入!$A$6:$A$505,$B42,憑證錄入!$H$6:$H$505))</f>
        <v/>
      </c>
      <c r="I42" s="23" t="str">
        <f aca="false">IF($B42="","",IF(ROUND(G42-H42,2)=0,"✔","借貸不平"))</f>
        <v/>
      </c>
      <c r="J42" s="39" t="str">
        <f aca="false">IF($B42="","",IF(INDEX(憑證錄入!$I$6:$I$505,MATCH($B42,憑證錄入!$A$6:$A$505,0))&amp;""="","（未附）",INDEX(憑證錄入!$I$6:$I$505,MATCH($B42,憑證錄入!$A$6:$A$505,0))&amp;""))</f>
        <v/>
      </c>
      <c r="K42" s="32" t="str">
        <f aca="false">IF(OR($B42="",J42="（未附）"),"",HYPERLINK(IF(LEFT(J42,4)="http",J42,設定!$B$7&amp;J42),"開啟"))</f>
        <v/>
      </c>
    </row>
    <row r="43" customFormat="false" ht="15" hidden="false" customHeight="false" outlineLevel="0" collapsed="false">
      <c r="A43" s="35" t="n">
        <v>35</v>
      </c>
      <c r="B43" s="23" t="str">
        <f aca="false">IFERROR(INDEX(憑證錄入!$A$6:$A$505,MATCH(A43,憑證錄入!$P$6:$P$505,0)),"")</f>
        <v/>
      </c>
      <c r="C43" s="36" t="str">
        <f aca="false">IF($B43="","",INDEX(憑證錄入!$B$6:$B$505,MATCH($B43,憑證錄入!$A$6:$A$505,0)))</f>
        <v/>
      </c>
      <c r="D43" s="37" t="str">
        <f aca="false">IF($B43="","",INDEX(憑證錄入!$C$6:$C$505,MATCH($B43,憑證錄入!$A$6:$A$505,0))&amp;"")</f>
        <v/>
      </c>
      <c r="E43" s="8" t="str">
        <f aca="false">IF($B43="","",INDEX(憑證錄入!$D$6:$D$505,MATCH($B43,憑證錄入!$A$6:$A$505,0))&amp;"")</f>
        <v/>
      </c>
      <c r="F43" s="23" t="str">
        <f aca="false">IF($B43="","",COUNTIF(憑證錄入!$A$6:$A$505,$B43))</f>
        <v/>
      </c>
      <c r="G43" s="38" t="str">
        <f aca="false">IF($B43="","",SUMIF(憑證錄入!$A$6:$A$505,$B43,憑證錄入!$G$6:$G$505))</f>
        <v/>
      </c>
      <c r="H43" s="38" t="str">
        <f aca="false">IF($B43="","",SUMIF(憑證錄入!$A$6:$A$505,$B43,憑證錄入!$H$6:$H$505))</f>
        <v/>
      </c>
      <c r="I43" s="23" t="str">
        <f aca="false">IF($B43="","",IF(ROUND(G43-H43,2)=0,"✔","借貸不平"))</f>
        <v/>
      </c>
      <c r="J43" s="39" t="str">
        <f aca="false">IF($B43="","",IF(INDEX(憑證錄入!$I$6:$I$505,MATCH($B43,憑證錄入!$A$6:$A$505,0))&amp;""="","（未附）",INDEX(憑證錄入!$I$6:$I$505,MATCH($B43,憑證錄入!$A$6:$A$505,0))&amp;""))</f>
        <v/>
      </c>
      <c r="K43" s="32" t="str">
        <f aca="false">IF(OR($B43="",J43="（未附）"),"",HYPERLINK(IF(LEFT(J43,4)="http",J43,設定!$B$7&amp;J43),"開啟"))</f>
        <v/>
      </c>
    </row>
    <row r="44" customFormat="false" ht="15" hidden="false" customHeight="false" outlineLevel="0" collapsed="false">
      <c r="A44" s="35" t="n">
        <v>36</v>
      </c>
      <c r="B44" s="23" t="str">
        <f aca="false">IFERROR(INDEX(憑證錄入!$A$6:$A$505,MATCH(A44,憑證錄入!$P$6:$P$505,0)),"")</f>
        <v/>
      </c>
      <c r="C44" s="36" t="str">
        <f aca="false">IF($B44="","",INDEX(憑證錄入!$B$6:$B$505,MATCH($B44,憑證錄入!$A$6:$A$505,0)))</f>
        <v/>
      </c>
      <c r="D44" s="37" t="str">
        <f aca="false">IF($B44="","",INDEX(憑證錄入!$C$6:$C$505,MATCH($B44,憑證錄入!$A$6:$A$505,0))&amp;"")</f>
        <v/>
      </c>
      <c r="E44" s="8" t="str">
        <f aca="false">IF($B44="","",INDEX(憑證錄入!$D$6:$D$505,MATCH($B44,憑證錄入!$A$6:$A$505,0))&amp;"")</f>
        <v/>
      </c>
      <c r="F44" s="23" t="str">
        <f aca="false">IF($B44="","",COUNTIF(憑證錄入!$A$6:$A$505,$B44))</f>
        <v/>
      </c>
      <c r="G44" s="38" t="str">
        <f aca="false">IF($B44="","",SUMIF(憑證錄入!$A$6:$A$505,$B44,憑證錄入!$G$6:$G$505))</f>
        <v/>
      </c>
      <c r="H44" s="38" t="str">
        <f aca="false">IF($B44="","",SUMIF(憑證錄入!$A$6:$A$505,$B44,憑證錄入!$H$6:$H$505))</f>
        <v/>
      </c>
      <c r="I44" s="23" t="str">
        <f aca="false">IF($B44="","",IF(ROUND(G44-H44,2)=0,"✔","借貸不平"))</f>
        <v/>
      </c>
      <c r="J44" s="39" t="str">
        <f aca="false">IF($B44="","",IF(INDEX(憑證錄入!$I$6:$I$505,MATCH($B44,憑證錄入!$A$6:$A$505,0))&amp;""="","（未附）",INDEX(憑證錄入!$I$6:$I$505,MATCH($B44,憑證錄入!$A$6:$A$505,0))&amp;""))</f>
        <v/>
      </c>
      <c r="K44" s="32" t="str">
        <f aca="false">IF(OR($B44="",J44="（未附）"),"",HYPERLINK(IF(LEFT(J44,4)="http",J44,設定!$B$7&amp;J44),"開啟"))</f>
        <v/>
      </c>
    </row>
    <row r="45" customFormat="false" ht="15" hidden="false" customHeight="false" outlineLevel="0" collapsed="false">
      <c r="A45" s="35" t="n">
        <v>37</v>
      </c>
      <c r="B45" s="23" t="str">
        <f aca="false">IFERROR(INDEX(憑證錄入!$A$6:$A$505,MATCH(A45,憑證錄入!$P$6:$P$505,0)),"")</f>
        <v/>
      </c>
      <c r="C45" s="36" t="str">
        <f aca="false">IF($B45="","",INDEX(憑證錄入!$B$6:$B$505,MATCH($B45,憑證錄入!$A$6:$A$505,0)))</f>
        <v/>
      </c>
      <c r="D45" s="37" t="str">
        <f aca="false">IF($B45="","",INDEX(憑證錄入!$C$6:$C$505,MATCH($B45,憑證錄入!$A$6:$A$505,0))&amp;"")</f>
        <v/>
      </c>
      <c r="E45" s="8" t="str">
        <f aca="false">IF($B45="","",INDEX(憑證錄入!$D$6:$D$505,MATCH($B45,憑證錄入!$A$6:$A$505,0))&amp;"")</f>
        <v/>
      </c>
      <c r="F45" s="23" t="str">
        <f aca="false">IF($B45="","",COUNTIF(憑證錄入!$A$6:$A$505,$B45))</f>
        <v/>
      </c>
      <c r="G45" s="38" t="str">
        <f aca="false">IF($B45="","",SUMIF(憑證錄入!$A$6:$A$505,$B45,憑證錄入!$G$6:$G$505))</f>
        <v/>
      </c>
      <c r="H45" s="38" t="str">
        <f aca="false">IF($B45="","",SUMIF(憑證錄入!$A$6:$A$505,$B45,憑證錄入!$H$6:$H$505))</f>
        <v/>
      </c>
      <c r="I45" s="23" t="str">
        <f aca="false">IF($B45="","",IF(ROUND(G45-H45,2)=0,"✔","借貸不平"))</f>
        <v/>
      </c>
      <c r="J45" s="39" t="str">
        <f aca="false">IF($B45="","",IF(INDEX(憑證錄入!$I$6:$I$505,MATCH($B45,憑證錄入!$A$6:$A$505,0))&amp;""="","（未附）",INDEX(憑證錄入!$I$6:$I$505,MATCH($B45,憑證錄入!$A$6:$A$505,0))&amp;""))</f>
        <v/>
      </c>
      <c r="K45" s="32" t="str">
        <f aca="false">IF(OR($B45="",J45="（未附）"),"",HYPERLINK(IF(LEFT(J45,4)="http",J45,設定!$B$7&amp;J45),"開啟"))</f>
        <v/>
      </c>
    </row>
    <row r="46" customFormat="false" ht="15" hidden="false" customHeight="false" outlineLevel="0" collapsed="false">
      <c r="A46" s="35" t="n">
        <v>38</v>
      </c>
      <c r="B46" s="23" t="str">
        <f aca="false">IFERROR(INDEX(憑證錄入!$A$6:$A$505,MATCH(A46,憑證錄入!$P$6:$P$505,0)),"")</f>
        <v/>
      </c>
      <c r="C46" s="36" t="str">
        <f aca="false">IF($B46="","",INDEX(憑證錄入!$B$6:$B$505,MATCH($B46,憑證錄入!$A$6:$A$505,0)))</f>
        <v/>
      </c>
      <c r="D46" s="37" t="str">
        <f aca="false">IF($B46="","",INDEX(憑證錄入!$C$6:$C$505,MATCH($B46,憑證錄入!$A$6:$A$505,0))&amp;"")</f>
        <v/>
      </c>
      <c r="E46" s="8" t="str">
        <f aca="false">IF($B46="","",INDEX(憑證錄入!$D$6:$D$505,MATCH($B46,憑證錄入!$A$6:$A$505,0))&amp;"")</f>
        <v/>
      </c>
      <c r="F46" s="23" t="str">
        <f aca="false">IF($B46="","",COUNTIF(憑證錄入!$A$6:$A$505,$B46))</f>
        <v/>
      </c>
      <c r="G46" s="38" t="str">
        <f aca="false">IF($B46="","",SUMIF(憑證錄入!$A$6:$A$505,$B46,憑證錄入!$G$6:$G$505))</f>
        <v/>
      </c>
      <c r="H46" s="38" t="str">
        <f aca="false">IF($B46="","",SUMIF(憑證錄入!$A$6:$A$505,$B46,憑證錄入!$H$6:$H$505))</f>
        <v/>
      </c>
      <c r="I46" s="23" t="str">
        <f aca="false">IF($B46="","",IF(ROUND(G46-H46,2)=0,"✔","借貸不平"))</f>
        <v/>
      </c>
      <c r="J46" s="39" t="str">
        <f aca="false">IF($B46="","",IF(INDEX(憑證錄入!$I$6:$I$505,MATCH($B46,憑證錄入!$A$6:$A$505,0))&amp;""="","（未附）",INDEX(憑證錄入!$I$6:$I$505,MATCH($B46,憑證錄入!$A$6:$A$505,0))&amp;""))</f>
        <v/>
      </c>
      <c r="K46" s="32" t="str">
        <f aca="false">IF(OR($B46="",J46="（未附）"),"",HYPERLINK(IF(LEFT(J46,4)="http",J46,設定!$B$7&amp;J46),"開啟"))</f>
        <v/>
      </c>
    </row>
    <row r="47" customFormat="false" ht="15" hidden="false" customHeight="false" outlineLevel="0" collapsed="false">
      <c r="A47" s="35" t="n">
        <v>39</v>
      </c>
      <c r="B47" s="23" t="str">
        <f aca="false">IFERROR(INDEX(憑證錄入!$A$6:$A$505,MATCH(A47,憑證錄入!$P$6:$P$505,0)),"")</f>
        <v/>
      </c>
      <c r="C47" s="36" t="str">
        <f aca="false">IF($B47="","",INDEX(憑證錄入!$B$6:$B$505,MATCH($B47,憑證錄入!$A$6:$A$505,0)))</f>
        <v/>
      </c>
      <c r="D47" s="37" t="str">
        <f aca="false">IF($B47="","",INDEX(憑證錄入!$C$6:$C$505,MATCH($B47,憑證錄入!$A$6:$A$505,0))&amp;"")</f>
        <v/>
      </c>
      <c r="E47" s="8" t="str">
        <f aca="false">IF($B47="","",INDEX(憑證錄入!$D$6:$D$505,MATCH($B47,憑證錄入!$A$6:$A$505,0))&amp;"")</f>
        <v/>
      </c>
      <c r="F47" s="23" t="str">
        <f aca="false">IF($B47="","",COUNTIF(憑證錄入!$A$6:$A$505,$B47))</f>
        <v/>
      </c>
      <c r="G47" s="38" t="str">
        <f aca="false">IF($B47="","",SUMIF(憑證錄入!$A$6:$A$505,$B47,憑證錄入!$G$6:$G$505))</f>
        <v/>
      </c>
      <c r="H47" s="38" t="str">
        <f aca="false">IF($B47="","",SUMIF(憑證錄入!$A$6:$A$505,$B47,憑證錄入!$H$6:$H$505))</f>
        <v/>
      </c>
      <c r="I47" s="23" t="str">
        <f aca="false">IF($B47="","",IF(ROUND(G47-H47,2)=0,"✔","借貸不平"))</f>
        <v/>
      </c>
      <c r="J47" s="39" t="str">
        <f aca="false">IF($B47="","",IF(INDEX(憑證錄入!$I$6:$I$505,MATCH($B47,憑證錄入!$A$6:$A$505,0))&amp;""="","（未附）",INDEX(憑證錄入!$I$6:$I$505,MATCH($B47,憑證錄入!$A$6:$A$505,0))&amp;""))</f>
        <v/>
      </c>
      <c r="K47" s="32" t="str">
        <f aca="false">IF(OR($B47="",J47="（未附）"),"",HYPERLINK(IF(LEFT(J47,4)="http",J47,設定!$B$7&amp;J47),"開啟"))</f>
        <v/>
      </c>
    </row>
    <row r="48" customFormat="false" ht="15" hidden="false" customHeight="false" outlineLevel="0" collapsed="false">
      <c r="A48" s="35" t="n">
        <v>40</v>
      </c>
      <c r="B48" s="23" t="str">
        <f aca="false">IFERROR(INDEX(憑證錄入!$A$6:$A$505,MATCH(A48,憑證錄入!$P$6:$P$505,0)),"")</f>
        <v/>
      </c>
      <c r="C48" s="36" t="str">
        <f aca="false">IF($B48="","",INDEX(憑證錄入!$B$6:$B$505,MATCH($B48,憑證錄入!$A$6:$A$505,0)))</f>
        <v/>
      </c>
      <c r="D48" s="37" t="str">
        <f aca="false">IF($B48="","",INDEX(憑證錄入!$C$6:$C$505,MATCH($B48,憑證錄入!$A$6:$A$505,0))&amp;"")</f>
        <v/>
      </c>
      <c r="E48" s="8" t="str">
        <f aca="false">IF($B48="","",INDEX(憑證錄入!$D$6:$D$505,MATCH($B48,憑證錄入!$A$6:$A$505,0))&amp;"")</f>
        <v/>
      </c>
      <c r="F48" s="23" t="str">
        <f aca="false">IF($B48="","",COUNTIF(憑證錄入!$A$6:$A$505,$B48))</f>
        <v/>
      </c>
      <c r="G48" s="38" t="str">
        <f aca="false">IF($B48="","",SUMIF(憑證錄入!$A$6:$A$505,$B48,憑證錄入!$G$6:$G$505))</f>
        <v/>
      </c>
      <c r="H48" s="38" t="str">
        <f aca="false">IF($B48="","",SUMIF(憑證錄入!$A$6:$A$505,$B48,憑證錄入!$H$6:$H$505))</f>
        <v/>
      </c>
      <c r="I48" s="23" t="str">
        <f aca="false">IF($B48="","",IF(ROUND(G48-H48,2)=0,"✔","借貸不平"))</f>
        <v/>
      </c>
      <c r="J48" s="39" t="str">
        <f aca="false">IF($B48="","",IF(INDEX(憑證錄入!$I$6:$I$505,MATCH($B48,憑證錄入!$A$6:$A$505,0))&amp;""="","（未附）",INDEX(憑證錄入!$I$6:$I$505,MATCH($B48,憑證錄入!$A$6:$A$505,0))&amp;""))</f>
        <v/>
      </c>
      <c r="K48" s="32" t="str">
        <f aca="false">IF(OR($B48="",J48="（未附）"),"",HYPERLINK(IF(LEFT(J48,4)="http",J48,設定!$B$7&amp;J48),"開啟"))</f>
        <v/>
      </c>
    </row>
    <row r="49" customFormat="false" ht="15" hidden="false" customHeight="false" outlineLevel="0" collapsed="false">
      <c r="A49" s="35" t="n">
        <v>41</v>
      </c>
      <c r="B49" s="23" t="str">
        <f aca="false">IFERROR(INDEX(憑證錄入!$A$6:$A$505,MATCH(A49,憑證錄入!$P$6:$P$505,0)),"")</f>
        <v/>
      </c>
      <c r="C49" s="36" t="str">
        <f aca="false">IF($B49="","",INDEX(憑證錄入!$B$6:$B$505,MATCH($B49,憑證錄入!$A$6:$A$505,0)))</f>
        <v/>
      </c>
      <c r="D49" s="37" t="str">
        <f aca="false">IF($B49="","",INDEX(憑證錄入!$C$6:$C$505,MATCH($B49,憑證錄入!$A$6:$A$505,0))&amp;"")</f>
        <v/>
      </c>
      <c r="E49" s="8" t="str">
        <f aca="false">IF($B49="","",INDEX(憑證錄入!$D$6:$D$505,MATCH($B49,憑證錄入!$A$6:$A$505,0))&amp;"")</f>
        <v/>
      </c>
      <c r="F49" s="23" t="str">
        <f aca="false">IF($B49="","",COUNTIF(憑證錄入!$A$6:$A$505,$B49))</f>
        <v/>
      </c>
      <c r="G49" s="38" t="str">
        <f aca="false">IF($B49="","",SUMIF(憑證錄入!$A$6:$A$505,$B49,憑證錄入!$G$6:$G$505))</f>
        <v/>
      </c>
      <c r="H49" s="38" t="str">
        <f aca="false">IF($B49="","",SUMIF(憑證錄入!$A$6:$A$505,$B49,憑證錄入!$H$6:$H$505))</f>
        <v/>
      </c>
      <c r="I49" s="23" t="str">
        <f aca="false">IF($B49="","",IF(ROUND(G49-H49,2)=0,"✔","借貸不平"))</f>
        <v/>
      </c>
      <c r="J49" s="39" t="str">
        <f aca="false">IF($B49="","",IF(INDEX(憑證錄入!$I$6:$I$505,MATCH($B49,憑證錄入!$A$6:$A$505,0))&amp;""="","（未附）",INDEX(憑證錄入!$I$6:$I$505,MATCH($B49,憑證錄入!$A$6:$A$505,0))&amp;""))</f>
        <v/>
      </c>
      <c r="K49" s="32" t="str">
        <f aca="false">IF(OR($B49="",J49="（未附）"),"",HYPERLINK(IF(LEFT(J49,4)="http",J49,設定!$B$7&amp;J49),"開啟"))</f>
        <v/>
      </c>
    </row>
    <row r="50" customFormat="false" ht="15" hidden="false" customHeight="false" outlineLevel="0" collapsed="false">
      <c r="A50" s="35" t="n">
        <v>42</v>
      </c>
      <c r="B50" s="23" t="str">
        <f aca="false">IFERROR(INDEX(憑證錄入!$A$6:$A$505,MATCH(A50,憑證錄入!$P$6:$P$505,0)),"")</f>
        <v/>
      </c>
      <c r="C50" s="36" t="str">
        <f aca="false">IF($B50="","",INDEX(憑證錄入!$B$6:$B$505,MATCH($B50,憑證錄入!$A$6:$A$505,0)))</f>
        <v/>
      </c>
      <c r="D50" s="37" t="str">
        <f aca="false">IF($B50="","",INDEX(憑證錄入!$C$6:$C$505,MATCH($B50,憑證錄入!$A$6:$A$505,0))&amp;"")</f>
        <v/>
      </c>
      <c r="E50" s="8" t="str">
        <f aca="false">IF($B50="","",INDEX(憑證錄入!$D$6:$D$505,MATCH($B50,憑證錄入!$A$6:$A$505,0))&amp;"")</f>
        <v/>
      </c>
      <c r="F50" s="23" t="str">
        <f aca="false">IF($B50="","",COUNTIF(憑證錄入!$A$6:$A$505,$B50))</f>
        <v/>
      </c>
      <c r="G50" s="38" t="str">
        <f aca="false">IF($B50="","",SUMIF(憑證錄入!$A$6:$A$505,$B50,憑證錄入!$G$6:$G$505))</f>
        <v/>
      </c>
      <c r="H50" s="38" t="str">
        <f aca="false">IF($B50="","",SUMIF(憑證錄入!$A$6:$A$505,$B50,憑證錄入!$H$6:$H$505))</f>
        <v/>
      </c>
      <c r="I50" s="23" t="str">
        <f aca="false">IF($B50="","",IF(ROUND(G50-H50,2)=0,"✔","借貸不平"))</f>
        <v/>
      </c>
      <c r="J50" s="39" t="str">
        <f aca="false">IF($B50="","",IF(INDEX(憑證錄入!$I$6:$I$505,MATCH($B50,憑證錄入!$A$6:$A$505,0))&amp;""="","（未附）",INDEX(憑證錄入!$I$6:$I$505,MATCH($B50,憑證錄入!$A$6:$A$505,0))&amp;""))</f>
        <v/>
      </c>
      <c r="K50" s="32" t="str">
        <f aca="false">IF(OR($B50="",J50="（未附）"),"",HYPERLINK(IF(LEFT(J50,4)="http",J50,設定!$B$7&amp;J50),"開啟"))</f>
        <v/>
      </c>
    </row>
    <row r="51" customFormat="false" ht="15" hidden="false" customHeight="false" outlineLevel="0" collapsed="false">
      <c r="A51" s="35" t="n">
        <v>43</v>
      </c>
      <c r="B51" s="23" t="str">
        <f aca="false">IFERROR(INDEX(憑證錄入!$A$6:$A$505,MATCH(A51,憑證錄入!$P$6:$P$505,0)),"")</f>
        <v/>
      </c>
      <c r="C51" s="36" t="str">
        <f aca="false">IF($B51="","",INDEX(憑證錄入!$B$6:$B$505,MATCH($B51,憑證錄入!$A$6:$A$505,0)))</f>
        <v/>
      </c>
      <c r="D51" s="37" t="str">
        <f aca="false">IF($B51="","",INDEX(憑證錄入!$C$6:$C$505,MATCH($B51,憑證錄入!$A$6:$A$505,0))&amp;"")</f>
        <v/>
      </c>
      <c r="E51" s="8" t="str">
        <f aca="false">IF($B51="","",INDEX(憑證錄入!$D$6:$D$505,MATCH($B51,憑證錄入!$A$6:$A$505,0))&amp;"")</f>
        <v/>
      </c>
      <c r="F51" s="23" t="str">
        <f aca="false">IF($B51="","",COUNTIF(憑證錄入!$A$6:$A$505,$B51))</f>
        <v/>
      </c>
      <c r="G51" s="38" t="str">
        <f aca="false">IF($B51="","",SUMIF(憑證錄入!$A$6:$A$505,$B51,憑證錄入!$G$6:$G$505))</f>
        <v/>
      </c>
      <c r="H51" s="38" t="str">
        <f aca="false">IF($B51="","",SUMIF(憑證錄入!$A$6:$A$505,$B51,憑證錄入!$H$6:$H$505))</f>
        <v/>
      </c>
      <c r="I51" s="23" t="str">
        <f aca="false">IF($B51="","",IF(ROUND(G51-H51,2)=0,"✔","借貸不平"))</f>
        <v/>
      </c>
      <c r="J51" s="39" t="str">
        <f aca="false">IF($B51="","",IF(INDEX(憑證錄入!$I$6:$I$505,MATCH($B51,憑證錄入!$A$6:$A$505,0))&amp;""="","（未附）",INDEX(憑證錄入!$I$6:$I$505,MATCH($B51,憑證錄入!$A$6:$A$505,0))&amp;""))</f>
        <v/>
      </c>
      <c r="K51" s="32" t="str">
        <f aca="false">IF(OR($B51="",J51="（未附）"),"",HYPERLINK(IF(LEFT(J51,4)="http",J51,設定!$B$7&amp;J51),"開啟"))</f>
        <v/>
      </c>
    </row>
    <row r="52" customFormat="false" ht="15" hidden="false" customHeight="false" outlineLevel="0" collapsed="false">
      <c r="A52" s="35" t="n">
        <v>44</v>
      </c>
      <c r="B52" s="23" t="str">
        <f aca="false">IFERROR(INDEX(憑證錄入!$A$6:$A$505,MATCH(A52,憑證錄入!$P$6:$P$505,0)),"")</f>
        <v/>
      </c>
      <c r="C52" s="36" t="str">
        <f aca="false">IF($B52="","",INDEX(憑證錄入!$B$6:$B$505,MATCH($B52,憑證錄入!$A$6:$A$505,0)))</f>
        <v/>
      </c>
      <c r="D52" s="37" t="str">
        <f aca="false">IF($B52="","",INDEX(憑證錄入!$C$6:$C$505,MATCH($B52,憑證錄入!$A$6:$A$505,0))&amp;"")</f>
        <v/>
      </c>
      <c r="E52" s="8" t="str">
        <f aca="false">IF($B52="","",INDEX(憑證錄入!$D$6:$D$505,MATCH($B52,憑證錄入!$A$6:$A$505,0))&amp;"")</f>
        <v/>
      </c>
      <c r="F52" s="23" t="str">
        <f aca="false">IF($B52="","",COUNTIF(憑證錄入!$A$6:$A$505,$B52))</f>
        <v/>
      </c>
      <c r="G52" s="38" t="str">
        <f aca="false">IF($B52="","",SUMIF(憑證錄入!$A$6:$A$505,$B52,憑證錄入!$G$6:$G$505))</f>
        <v/>
      </c>
      <c r="H52" s="38" t="str">
        <f aca="false">IF($B52="","",SUMIF(憑證錄入!$A$6:$A$505,$B52,憑證錄入!$H$6:$H$505))</f>
        <v/>
      </c>
      <c r="I52" s="23" t="str">
        <f aca="false">IF($B52="","",IF(ROUND(G52-H52,2)=0,"✔","借貸不平"))</f>
        <v/>
      </c>
      <c r="J52" s="39" t="str">
        <f aca="false">IF($B52="","",IF(INDEX(憑證錄入!$I$6:$I$505,MATCH($B52,憑證錄入!$A$6:$A$505,0))&amp;""="","（未附）",INDEX(憑證錄入!$I$6:$I$505,MATCH($B52,憑證錄入!$A$6:$A$505,0))&amp;""))</f>
        <v/>
      </c>
      <c r="K52" s="32" t="str">
        <f aca="false">IF(OR($B52="",J52="（未附）"),"",HYPERLINK(IF(LEFT(J52,4)="http",J52,設定!$B$7&amp;J52),"開啟"))</f>
        <v/>
      </c>
    </row>
    <row r="53" customFormat="false" ht="15" hidden="false" customHeight="false" outlineLevel="0" collapsed="false">
      <c r="A53" s="35" t="n">
        <v>45</v>
      </c>
      <c r="B53" s="23" t="str">
        <f aca="false">IFERROR(INDEX(憑證錄入!$A$6:$A$505,MATCH(A53,憑證錄入!$P$6:$P$505,0)),"")</f>
        <v/>
      </c>
      <c r="C53" s="36" t="str">
        <f aca="false">IF($B53="","",INDEX(憑證錄入!$B$6:$B$505,MATCH($B53,憑證錄入!$A$6:$A$505,0)))</f>
        <v/>
      </c>
      <c r="D53" s="37" t="str">
        <f aca="false">IF($B53="","",INDEX(憑證錄入!$C$6:$C$505,MATCH($B53,憑證錄入!$A$6:$A$505,0))&amp;"")</f>
        <v/>
      </c>
      <c r="E53" s="8" t="str">
        <f aca="false">IF($B53="","",INDEX(憑證錄入!$D$6:$D$505,MATCH($B53,憑證錄入!$A$6:$A$505,0))&amp;"")</f>
        <v/>
      </c>
      <c r="F53" s="23" t="str">
        <f aca="false">IF($B53="","",COUNTIF(憑證錄入!$A$6:$A$505,$B53))</f>
        <v/>
      </c>
      <c r="G53" s="38" t="str">
        <f aca="false">IF($B53="","",SUMIF(憑證錄入!$A$6:$A$505,$B53,憑證錄入!$G$6:$G$505))</f>
        <v/>
      </c>
      <c r="H53" s="38" t="str">
        <f aca="false">IF($B53="","",SUMIF(憑證錄入!$A$6:$A$505,$B53,憑證錄入!$H$6:$H$505))</f>
        <v/>
      </c>
      <c r="I53" s="23" t="str">
        <f aca="false">IF($B53="","",IF(ROUND(G53-H53,2)=0,"✔","借貸不平"))</f>
        <v/>
      </c>
      <c r="J53" s="39" t="str">
        <f aca="false">IF($B53="","",IF(INDEX(憑證錄入!$I$6:$I$505,MATCH($B53,憑證錄入!$A$6:$A$505,0))&amp;""="","（未附）",INDEX(憑證錄入!$I$6:$I$505,MATCH($B53,憑證錄入!$A$6:$A$505,0))&amp;""))</f>
        <v/>
      </c>
      <c r="K53" s="32" t="str">
        <f aca="false">IF(OR($B53="",J53="（未附）"),"",HYPERLINK(IF(LEFT(J53,4)="http",J53,設定!$B$7&amp;J53),"開啟"))</f>
        <v/>
      </c>
    </row>
    <row r="54" customFormat="false" ht="15" hidden="false" customHeight="false" outlineLevel="0" collapsed="false">
      <c r="A54" s="35" t="n">
        <v>46</v>
      </c>
      <c r="B54" s="23" t="str">
        <f aca="false">IFERROR(INDEX(憑證錄入!$A$6:$A$505,MATCH(A54,憑證錄入!$P$6:$P$505,0)),"")</f>
        <v/>
      </c>
      <c r="C54" s="36" t="str">
        <f aca="false">IF($B54="","",INDEX(憑證錄入!$B$6:$B$505,MATCH($B54,憑證錄入!$A$6:$A$505,0)))</f>
        <v/>
      </c>
      <c r="D54" s="37" t="str">
        <f aca="false">IF($B54="","",INDEX(憑證錄入!$C$6:$C$505,MATCH($B54,憑證錄入!$A$6:$A$505,0))&amp;"")</f>
        <v/>
      </c>
      <c r="E54" s="8" t="str">
        <f aca="false">IF($B54="","",INDEX(憑證錄入!$D$6:$D$505,MATCH($B54,憑證錄入!$A$6:$A$505,0))&amp;"")</f>
        <v/>
      </c>
      <c r="F54" s="23" t="str">
        <f aca="false">IF($B54="","",COUNTIF(憑證錄入!$A$6:$A$505,$B54))</f>
        <v/>
      </c>
      <c r="G54" s="38" t="str">
        <f aca="false">IF($B54="","",SUMIF(憑證錄入!$A$6:$A$505,$B54,憑證錄入!$G$6:$G$505))</f>
        <v/>
      </c>
      <c r="H54" s="38" t="str">
        <f aca="false">IF($B54="","",SUMIF(憑證錄入!$A$6:$A$505,$B54,憑證錄入!$H$6:$H$505))</f>
        <v/>
      </c>
      <c r="I54" s="23" t="str">
        <f aca="false">IF($B54="","",IF(ROUND(G54-H54,2)=0,"✔","借貸不平"))</f>
        <v/>
      </c>
      <c r="J54" s="39" t="str">
        <f aca="false">IF($B54="","",IF(INDEX(憑證錄入!$I$6:$I$505,MATCH($B54,憑證錄入!$A$6:$A$505,0))&amp;""="","（未附）",INDEX(憑證錄入!$I$6:$I$505,MATCH($B54,憑證錄入!$A$6:$A$505,0))&amp;""))</f>
        <v/>
      </c>
      <c r="K54" s="32" t="str">
        <f aca="false">IF(OR($B54="",J54="（未附）"),"",HYPERLINK(IF(LEFT(J54,4)="http",J54,設定!$B$7&amp;J54),"開啟"))</f>
        <v/>
      </c>
    </row>
    <row r="55" customFormat="false" ht="15" hidden="false" customHeight="false" outlineLevel="0" collapsed="false">
      <c r="A55" s="35" t="n">
        <v>47</v>
      </c>
      <c r="B55" s="23" t="str">
        <f aca="false">IFERROR(INDEX(憑證錄入!$A$6:$A$505,MATCH(A55,憑證錄入!$P$6:$P$505,0)),"")</f>
        <v/>
      </c>
      <c r="C55" s="36" t="str">
        <f aca="false">IF($B55="","",INDEX(憑證錄入!$B$6:$B$505,MATCH($B55,憑證錄入!$A$6:$A$505,0)))</f>
        <v/>
      </c>
      <c r="D55" s="37" t="str">
        <f aca="false">IF($B55="","",INDEX(憑證錄入!$C$6:$C$505,MATCH($B55,憑證錄入!$A$6:$A$505,0))&amp;"")</f>
        <v/>
      </c>
      <c r="E55" s="8" t="str">
        <f aca="false">IF($B55="","",INDEX(憑證錄入!$D$6:$D$505,MATCH($B55,憑證錄入!$A$6:$A$505,0))&amp;"")</f>
        <v/>
      </c>
      <c r="F55" s="23" t="str">
        <f aca="false">IF($B55="","",COUNTIF(憑證錄入!$A$6:$A$505,$B55))</f>
        <v/>
      </c>
      <c r="G55" s="38" t="str">
        <f aca="false">IF($B55="","",SUMIF(憑證錄入!$A$6:$A$505,$B55,憑證錄入!$G$6:$G$505))</f>
        <v/>
      </c>
      <c r="H55" s="38" t="str">
        <f aca="false">IF($B55="","",SUMIF(憑證錄入!$A$6:$A$505,$B55,憑證錄入!$H$6:$H$505))</f>
        <v/>
      </c>
      <c r="I55" s="23" t="str">
        <f aca="false">IF($B55="","",IF(ROUND(G55-H55,2)=0,"✔","借貸不平"))</f>
        <v/>
      </c>
      <c r="J55" s="39" t="str">
        <f aca="false">IF($B55="","",IF(INDEX(憑證錄入!$I$6:$I$505,MATCH($B55,憑證錄入!$A$6:$A$505,0))&amp;""="","（未附）",INDEX(憑證錄入!$I$6:$I$505,MATCH($B55,憑證錄入!$A$6:$A$505,0))&amp;""))</f>
        <v/>
      </c>
      <c r="K55" s="32" t="str">
        <f aca="false">IF(OR($B55="",J55="（未附）"),"",HYPERLINK(IF(LEFT(J55,4)="http",J55,設定!$B$7&amp;J55),"開啟"))</f>
        <v/>
      </c>
    </row>
    <row r="56" customFormat="false" ht="15" hidden="false" customHeight="false" outlineLevel="0" collapsed="false">
      <c r="A56" s="35" t="n">
        <v>48</v>
      </c>
      <c r="B56" s="23" t="str">
        <f aca="false">IFERROR(INDEX(憑證錄入!$A$6:$A$505,MATCH(A56,憑證錄入!$P$6:$P$505,0)),"")</f>
        <v/>
      </c>
      <c r="C56" s="36" t="str">
        <f aca="false">IF($B56="","",INDEX(憑證錄入!$B$6:$B$505,MATCH($B56,憑證錄入!$A$6:$A$505,0)))</f>
        <v/>
      </c>
      <c r="D56" s="37" t="str">
        <f aca="false">IF($B56="","",INDEX(憑證錄入!$C$6:$C$505,MATCH($B56,憑證錄入!$A$6:$A$505,0))&amp;"")</f>
        <v/>
      </c>
      <c r="E56" s="8" t="str">
        <f aca="false">IF($B56="","",INDEX(憑證錄入!$D$6:$D$505,MATCH($B56,憑證錄入!$A$6:$A$505,0))&amp;"")</f>
        <v/>
      </c>
      <c r="F56" s="23" t="str">
        <f aca="false">IF($B56="","",COUNTIF(憑證錄入!$A$6:$A$505,$B56))</f>
        <v/>
      </c>
      <c r="G56" s="38" t="str">
        <f aca="false">IF($B56="","",SUMIF(憑證錄入!$A$6:$A$505,$B56,憑證錄入!$G$6:$G$505))</f>
        <v/>
      </c>
      <c r="H56" s="38" t="str">
        <f aca="false">IF($B56="","",SUMIF(憑證錄入!$A$6:$A$505,$B56,憑證錄入!$H$6:$H$505))</f>
        <v/>
      </c>
      <c r="I56" s="23" t="str">
        <f aca="false">IF($B56="","",IF(ROUND(G56-H56,2)=0,"✔","借貸不平"))</f>
        <v/>
      </c>
      <c r="J56" s="39" t="str">
        <f aca="false">IF($B56="","",IF(INDEX(憑證錄入!$I$6:$I$505,MATCH($B56,憑證錄入!$A$6:$A$505,0))&amp;""="","（未附）",INDEX(憑證錄入!$I$6:$I$505,MATCH($B56,憑證錄入!$A$6:$A$505,0))&amp;""))</f>
        <v/>
      </c>
      <c r="K56" s="32" t="str">
        <f aca="false">IF(OR($B56="",J56="（未附）"),"",HYPERLINK(IF(LEFT(J56,4)="http",J56,設定!$B$7&amp;J56),"開啟"))</f>
        <v/>
      </c>
    </row>
    <row r="57" customFormat="false" ht="15" hidden="false" customHeight="false" outlineLevel="0" collapsed="false">
      <c r="A57" s="35" t="n">
        <v>49</v>
      </c>
      <c r="B57" s="23" t="str">
        <f aca="false">IFERROR(INDEX(憑證錄入!$A$6:$A$505,MATCH(A57,憑證錄入!$P$6:$P$505,0)),"")</f>
        <v/>
      </c>
      <c r="C57" s="36" t="str">
        <f aca="false">IF($B57="","",INDEX(憑證錄入!$B$6:$B$505,MATCH($B57,憑證錄入!$A$6:$A$505,0)))</f>
        <v/>
      </c>
      <c r="D57" s="37" t="str">
        <f aca="false">IF($B57="","",INDEX(憑證錄入!$C$6:$C$505,MATCH($B57,憑證錄入!$A$6:$A$505,0))&amp;"")</f>
        <v/>
      </c>
      <c r="E57" s="8" t="str">
        <f aca="false">IF($B57="","",INDEX(憑證錄入!$D$6:$D$505,MATCH($B57,憑證錄入!$A$6:$A$505,0))&amp;"")</f>
        <v/>
      </c>
      <c r="F57" s="23" t="str">
        <f aca="false">IF($B57="","",COUNTIF(憑證錄入!$A$6:$A$505,$B57))</f>
        <v/>
      </c>
      <c r="G57" s="38" t="str">
        <f aca="false">IF($B57="","",SUMIF(憑證錄入!$A$6:$A$505,$B57,憑證錄入!$G$6:$G$505))</f>
        <v/>
      </c>
      <c r="H57" s="38" t="str">
        <f aca="false">IF($B57="","",SUMIF(憑證錄入!$A$6:$A$505,$B57,憑證錄入!$H$6:$H$505))</f>
        <v/>
      </c>
      <c r="I57" s="23" t="str">
        <f aca="false">IF($B57="","",IF(ROUND(G57-H57,2)=0,"✔","借貸不平"))</f>
        <v/>
      </c>
      <c r="J57" s="39" t="str">
        <f aca="false">IF($B57="","",IF(INDEX(憑證錄入!$I$6:$I$505,MATCH($B57,憑證錄入!$A$6:$A$505,0))&amp;""="","（未附）",INDEX(憑證錄入!$I$6:$I$505,MATCH($B57,憑證錄入!$A$6:$A$505,0))&amp;""))</f>
        <v/>
      </c>
      <c r="K57" s="32" t="str">
        <f aca="false">IF(OR($B57="",J57="（未附）"),"",HYPERLINK(IF(LEFT(J57,4)="http",J57,設定!$B$7&amp;J57),"開啟"))</f>
        <v/>
      </c>
    </row>
    <row r="58" customFormat="false" ht="15" hidden="false" customHeight="false" outlineLevel="0" collapsed="false">
      <c r="A58" s="35" t="n">
        <v>50</v>
      </c>
      <c r="B58" s="23" t="str">
        <f aca="false">IFERROR(INDEX(憑證錄入!$A$6:$A$505,MATCH(A58,憑證錄入!$P$6:$P$505,0)),"")</f>
        <v/>
      </c>
      <c r="C58" s="36" t="str">
        <f aca="false">IF($B58="","",INDEX(憑證錄入!$B$6:$B$505,MATCH($B58,憑證錄入!$A$6:$A$505,0)))</f>
        <v/>
      </c>
      <c r="D58" s="37" t="str">
        <f aca="false">IF($B58="","",INDEX(憑證錄入!$C$6:$C$505,MATCH($B58,憑證錄入!$A$6:$A$505,0))&amp;"")</f>
        <v/>
      </c>
      <c r="E58" s="8" t="str">
        <f aca="false">IF($B58="","",INDEX(憑證錄入!$D$6:$D$505,MATCH($B58,憑證錄入!$A$6:$A$505,0))&amp;"")</f>
        <v/>
      </c>
      <c r="F58" s="23" t="str">
        <f aca="false">IF($B58="","",COUNTIF(憑證錄入!$A$6:$A$505,$B58))</f>
        <v/>
      </c>
      <c r="G58" s="38" t="str">
        <f aca="false">IF($B58="","",SUMIF(憑證錄入!$A$6:$A$505,$B58,憑證錄入!$G$6:$G$505))</f>
        <v/>
      </c>
      <c r="H58" s="38" t="str">
        <f aca="false">IF($B58="","",SUMIF(憑證錄入!$A$6:$A$505,$B58,憑證錄入!$H$6:$H$505))</f>
        <v/>
      </c>
      <c r="I58" s="23" t="str">
        <f aca="false">IF($B58="","",IF(ROUND(G58-H58,2)=0,"✔","借貸不平"))</f>
        <v/>
      </c>
      <c r="J58" s="39" t="str">
        <f aca="false">IF($B58="","",IF(INDEX(憑證錄入!$I$6:$I$505,MATCH($B58,憑證錄入!$A$6:$A$505,0))&amp;""="","（未附）",INDEX(憑證錄入!$I$6:$I$505,MATCH($B58,憑證錄入!$A$6:$A$505,0))&amp;""))</f>
        <v/>
      </c>
      <c r="K58" s="32" t="str">
        <f aca="false">IF(OR($B58="",J58="（未附）"),"",HYPERLINK(IF(LEFT(J58,4)="http",J58,設定!$B$7&amp;J58),"開啟"))</f>
        <v/>
      </c>
    </row>
    <row r="59" customFormat="false" ht="15" hidden="false" customHeight="false" outlineLevel="0" collapsed="false">
      <c r="A59" s="35" t="n">
        <v>51</v>
      </c>
      <c r="B59" s="23" t="str">
        <f aca="false">IFERROR(INDEX(憑證錄入!$A$6:$A$505,MATCH(A59,憑證錄入!$P$6:$P$505,0)),"")</f>
        <v/>
      </c>
      <c r="C59" s="36" t="str">
        <f aca="false">IF($B59="","",INDEX(憑證錄入!$B$6:$B$505,MATCH($B59,憑證錄入!$A$6:$A$505,0)))</f>
        <v/>
      </c>
      <c r="D59" s="37" t="str">
        <f aca="false">IF($B59="","",INDEX(憑證錄入!$C$6:$C$505,MATCH($B59,憑證錄入!$A$6:$A$505,0))&amp;"")</f>
        <v/>
      </c>
      <c r="E59" s="8" t="str">
        <f aca="false">IF($B59="","",INDEX(憑證錄入!$D$6:$D$505,MATCH($B59,憑證錄入!$A$6:$A$505,0))&amp;"")</f>
        <v/>
      </c>
      <c r="F59" s="23" t="str">
        <f aca="false">IF($B59="","",COUNTIF(憑證錄入!$A$6:$A$505,$B59))</f>
        <v/>
      </c>
      <c r="G59" s="38" t="str">
        <f aca="false">IF($B59="","",SUMIF(憑證錄入!$A$6:$A$505,$B59,憑證錄入!$G$6:$G$505))</f>
        <v/>
      </c>
      <c r="H59" s="38" t="str">
        <f aca="false">IF($B59="","",SUMIF(憑證錄入!$A$6:$A$505,$B59,憑證錄入!$H$6:$H$505))</f>
        <v/>
      </c>
      <c r="I59" s="23" t="str">
        <f aca="false">IF($B59="","",IF(ROUND(G59-H59,2)=0,"✔","借貸不平"))</f>
        <v/>
      </c>
      <c r="J59" s="39" t="str">
        <f aca="false">IF($B59="","",IF(INDEX(憑證錄入!$I$6:$I$505,MATCH($B59,憑證錄入!$A$6:$A$505,0))&amp;""="","（未附）",INDEX(憑證錄入!$I$6:$I$505,MATCH($B59,憑證錄入!$A$6:$A$505,0))&amp;""))</f>
        <v/>
      </c>
      <c r="K59" s="32" t="str">
        <f aca="false">IF(OR($B59="",J59="（未附）"),"",HYPERLINK(IF(LEFT(J59,4)="http",J59,設定!$B$7&amp;J59),"開啟"))</f>
        <v/>
      </c>
    </row>
    <row r="60" customFormat="false" ht="15" hidden="false" customHeight="false" outlineLevel="0" collapsed="false">
      <c r="A60" s="35" t="n">
        <v>52</v>
      </c>
      <c r="B60" s="23" t="str">
        <f aca="false">IFERROR(INDEX(憑證錄入!$A$6:$A$505,MATCH(A60,憑證錄入!$P$6:$P$505,0)),"")</f>
        <v/>
      </c>
      <c r="C60" s="36" t="str">
        <f aca="false">IF($B60="","",INDEX(憑證錄入!$B$6:$B$505,MATCH($B60,憑證錄入!$A$6:$A$505,0)))</f>
        <v/>
      </c>
      <c r="D60" s="37" t="str">
        <f aca="false">IF($B60="","",INDEX(憑證錄入!$C$6:$C$505,MATCH($B60,憑證錄入!$A$6:$A$505,0))&amp;"")</f>
        <v/>
      </c>
      <c r="E60" s="8" t="str">
        <f aca="false">IF($B60="","",INDEX(憑證錄入!$D$6:$D$505,MATCH($B60,憑證錄入!$A$6:$A$505,0))&amp;"")</f>
        <v/>
      </c>
      <c r="F60" s="23" t="str">
        <f aca="false">IF($B60="","",COUNTIF(憑證錄入!$A$6:$A$505,$B60))</f>
        <v/>
      </c>
      <c r="G60" s="38" t="str">
        <f aca="false">IF($B60="","",SUMIF(憑證錄入!$A$6:$A$505,$B60,憑證錄入!$G$6:$G$505))</f>
        <v/>
      </c>
      <c r="H60" s="38" t="str">
        <f aca="false">IF($B60="","",SUMIF(憑證錄入!$A$6:$A$505,$B60,憑證錄入!$H$6:$H$505))</f>
        <v/>
      </c>
      <c r="I60" s="23" t="str">
        <f aca="false">IF($B60="","",IF(ROUND(G60-H60,2)=0,"✔","借貸不平"))</f>
        <v/>
      </c>
      <c r="J60" s="39" t="str">
        <f aca="false">IF($B60="","",IF(INDEX(憑證錄入!$I$6:$I$505,MATCH($B60,憑證錄入!$A$6:$A$505,0))&amp;""="","（未附）",INDEX(憑證錄入!$I$6:$I$505,MATCH($B60,憑證錄入!$A$6:$A$505,0))&amp;""))</f>
        <v/>
      </c>
      <c r="K60" s="32" t="str">
        <f aca="false">IF(OR($B60="",J60="（未附）"),"",HYPERLINK(IF(LEFT(J60,4)="http",J60,設定!$B$7&amp;J60),"開啟"))</f>
        <v/>
      </c>
    </row>
    <row r="61" customFormat="false" ht="15" hidden="false" customHeight="false" outlineLevel="0" collapsed="false">
      <c r="A61" s="35" t="n">
        <v>53</v>
      </c>
      <c r="B61" s="23" t="str">
        <f aca="false">IFERROR(INDEX(憑證錄入!$A$6:$A$505,MATCH(A61,憑證錄入!$P$6:$P$505,0)),"")</f>
        <v/>
      </c>
      <c r="C61" s="36" t="str">
        <f aca="false">IF($B61="","",INDEX(憑證錄入!$B$6:$B$505,MATCH($B61,憑證錄入!$A$6:$A$505,0)))</f>
        <v/>
      </c>
      <c r="D61" s="37" t="str">
        <f aca="false">IF($B61="","",INDEX(憑證錄入!$C$6:$C$505,MATCH($B61,憑證錄入!$A$6:$A$505,0))&amp;"")</f>
        <v/>
      </c>
      <c r="E61" s="8" t="str">
        <f aca="false">IF($B61="","",INDEX(憑證錄入!$D$6:$D$505,MATCH($B61,憑證錄入!$A$6:$A$505,0))&amp;"")</f>
        <v/>
      </c>
      <c r="F61" s="23" t="str">
        <f aca="false">IF($B61="","",COUNTIF(憑證錄入!$A$6:$A$505,$B61))</f>
        <v/>
      </c>
      <c r="G61" s="38" t="str">
        <f aca="false">IF($B61="","",SUMIF(憑證錄入!$A$6:$A$505,$B61,憑證錄入!$G$6:$G$505))</f>
        <v/>
      </c>
      <c r="H61" s="38" t="str">
        <f aca="false">IF($B61="","",SUMIF(憑證錄入!$A$6:$A$505,$B61,憑證錄入!$H$6:$H$505))</f>
        <v/>
      </c>
      <c r="I61" s="23" t="str">
        <f aca="false">IF($B61="","",IF(ROUND(G61-H61,2)=0,"✔","借貸不平"))</f>
        <v/>
      </c>
      <c r="J61" s="39" t="str">
        <f aca="false">IF($B61="","",IF(INDEX(憑證錄入!$I$6:$I$505,MATCH($B61,憑證錄入!$A$6:$A$505,0))&amp;""="","（未附）",INDEX(憑證錄入!$I$6:$I$505,MATCH($B61,憑證錄入!$A$6:$A$505,0))&amp;""))</f>
        <v/>
      </c>
      <c r="K61" s="32" t="str">
        <f aca="false">IF(OR($B61="",J61="（未附）"),"",HYPERLINK(IF(LEFT(J61,4)="http",J61,設定!$B$7&amp;J61),"開啟"))</f>
        <v/>
      </c>
    </row>
    <row r="62" customFormat="false" ht="15" hidden="false" customHeight="false" outlineLevel="0" collapsed="false">
      <c r="A62" s="35" t="n">
        <v>54</v>
      </c>
      <c r="B62" s="23" t="str">
        <f aca="false">IFERROR(INDEX(憑證錄入!$A$6:$A$505,MATCH(A62,憑證錄入!$P$6:$P$505,0)),"")</f>
        <v/>
      </c>
      <c r="C62" s="36" t="str">
        <f aca="false">IF($B62="","",INDEX(憑證錄入!$B$6:$B$505,MATCH($B62,憑證錄入!$A$6:$A$505,0)))</f>
        <v/>
      </c>
      <c r="D62" s="37" t="str">
        <f aca="false">IF($B62="","",INDEX(憑證錄入!$C$6:$C$505,MATCH($B62,憑證錄入!$A$6:$A$505,0))&amp;"")</f>
        <v/>
      </c>
      <c r="E62" s="8" t="str">
        <f aca="false">IF($B62="","",INDEX(憑證錄入!$D$6:$D$505,MATCH($B62,憑證錄入!$A$6:$A$505,0))&amp;"")</f>
        <v/>
      </c>
      <c r="F62" s="23" t="str">
        <f aca="false">IF($B62="","",COUNTIF(憑證錄入!$A$6:$A$505,$B62))</f>
        <v/>
      </c>
      <c r="G62" s="38" t="str">
        <f aca="false">IF($B62="","",SUMIF(憑證錄入!$A$6:$A$505,$B62,憑證錄入!$G$6:$G$505))</f>
        <v/>
      </c>
      <c r="H62" s="38" t="str">
        <f aca="false">IF($B62="","",SUMIF(憑證錄入!$A$6:$A$505,$B62,憑證錄入!$H$6:$H$505))</f>
        <v/>
      </c>
      <c r="I62" s="23" t="str">
        <f aca="false">IF($B62="","",IF(ROUND(G62-H62,2)=0,"✔","借貸不平"))</f>
        <v/>
      </c>
      <c r="J62" s="39" t="str">
        <f aca="false">IF($B62="","",IF(INDEX(憑證錄入!$I$6:$I$505,MATCH($B62,憑證錄入!$A$6:$A$505,0))&amp;""="","（未附）",INDEX(憑證錄入!$I$6:$I$505,MATCH($B62,憑證錄入!$A$6:$A$505,0))&amp;""))</f>
        <v/>
      </c>
      <c r="K62" s="32" t="str">
        <f aca="false">IF(OR($B62="",J62="（未附）"),"",HYPERLINK(IF(LEFT(J62,4)="http",J62,設定!$B$7&amp;J62),"開啟"))</f>
        <v/>
      </c>
    </row>
    <row r="63" customFormat="false" ht="15" hidden="false" customHeight="false" outlineLevel="0" collapsed="false">
      <c r="A63" s="35" t="n">
        <v>55</v>
      </c>
      <c r="B63" s="23" t="str">
        <f aca="false">IFERROR(INDEX(憑證錄入!$A$6:$A$505,MATCH(A63,憑證錄入!$P$6:$P$505,0)),"")</f>
        <v/>
      </c>
      <c r="C63" s="36" t="str">
        <f aca="false">IF($B63="","",INDEX(憑證錄入!$B$6:$B$505,MATCH($B63,憑證錄入!$A$6:$A$505,0)))</f>
        <v/>
      </c>
      <c r="D63" s="37" t="str">
        <f aca="false">IF($B63="","",INDEX(憑證錄入!$C$6:$C$505,MATCH($B63,憑證錄入!$A$6:$A$505,0))&amp;"")</f>
        <v/>
      </c>
      <c r="E63" s="8" t="str">
        <f aca="false">IF($B63="","",INDEX(憑證錄入!$D$6:$D$505,MATCH($B63,憑證錄入!$A$6:$A$505,0))&amp;"")</f>
        <v/>
      </c>
      <c r="F63" s="23" t="str">
        <f aca="false">IF($B63="","",COUNTIF(憑證錄入!$A$6:$A$505,$B63))</f>
        <v/>
      </c>
      <c r="G63" s="38" t="str">
        <f aca="false">IF($B63="","",SUMIF(憑證錄入!$A$6:$A$505,$B63,憑證錄入!$G$6:$G$505))</f>
        <v/>
      </c>
      <c r="H63" s="38" t="str">
        <f aca="false">IF($B63="","",SUMIF(憑證錄入!$A$6:$A$505,$B63,憑證錄入!$H$6:$H$505))</f>
        <v/>
      </c>
      <c r="I63" s="23" t="str">
        <f aca="false">IF($B63="","",IF(ROUND(G63-H63,2)=0,"✔","借貸不平"))</f>
        <v/>
      </c>
      <c r="J63" s="39" t="str">
        <f aca="false">IF($B63="","",IF(INDEX(憑證錄入!$I$6:$I$505,MATCH($B63,憑證錄入!$A$6:$A$505,0))&amp;""="","（未附）",INDEX(憑證錄入!$I$6:$I$505,MATCH($B63,憑證錄入!$A$6:$A$505,0))&amp;""))</f>
        <v/>
      </c>
      <c r="K63" s="32" t="str">
        <f aca="false">IF(OR($B63="",J63="（未附）"),"",HYPERLINK(IF(LEFT(J63,4)="http",J63,設定!$B$7&amp;J63),"開啟"))</f>
        <v/>
      </c>
    </row>
    <row r="64" customFormat="false" ht="15" hidden="false" customHeight="false" outlineLevel="0" collapsed="false">
      <c r="A64" s="35" t="n">
        <v>56</v>
      </c>
      <c r="B64" s="23" t="str">
        <f aca="false">IFERROR(INDEX(憑證錄入!$A$6:$A$505,MATCH(A64,憑證錄入!$P$6:$P$505,0)),"")</f>
        <v/>
      </c>
      <c r="C64" s="36" t="str">
        <f aca="false">IF($B64="","",INDEX(憑證錄入!$B$6:$B$505,MATCH($B64,憑證錄入!$A$6:$A$505,0)))</f>
        <v/>
      </c>
      <c r="D64" s="37" t="str">
        <f aca="false">IF($B64="","",INDEX(憑證錄入!$C$6:$C$505,MATCH($B64,憑證錄入!$A$6:$A$505,0))&amp;"")</f>
        <v/>
      </c>
      <c r="E64" s="8" t="str">
        <f aca="false">IF($B64="","",INDEX(憑證錄入!$D$6:$D$505,MATCH($B64,憑證錄入!$A$6:$A$505,0))&amp;"")</f>
        <v/>
      </c>
      <c r="F64" s="23" t="str">
        <f aca="false">IF($B64="","",COUNTIF(憑證錄入!$A$6:$A$505,$B64))</f>
        <v/>
      </c>
      <c r="G64" s="38" t="str">
        <f aca="false">IF($B64="","",SUMIF(憑證錄入!$A$6:$A$505,$B64,憑證錄入!$G$6:$G$505))</f>
        <v/>
      </c>
      <c r="H64" s="38" t="str">
        <f aca="false">IF($B64="","",SUMIF(憑證錄入!$A$6:$A$505,$B64,憑證錄入!$H$6:$H$505))</f>
        <v/>
      </c>
      <c r="I64" s="23" t="str">
        <f aca="false">IF($B64="","",IF(ROUND(G64-H64,2)=0,"✔","借貸不平"))</f>
        <v/>
      </c>
      <c r="J64" s="39" t="str">
        <f aca="false">IF($B64="","",IF(INDEX(憑證錄入!$I$6:$I$505,MATCH($B64,憑證錄入!$A$6:$A$505,0))&amp;""="","（未附）",INDEX(憑證錄入!$I$6:$I$505,MATCH($B64,憑證錄入!$A$6:$A$505,0))&amp;""))</f>
        <v/>
      </c>
      <c r="K64" s="32" t="str">
        <f aca="false">IF(OR($B64="",J64="（未附）"),"",HYPERLINK(IF(LEFT(J64,4)="http",J64,設定!$B$7&amp;J64),"開啟"))</f>
        <v/>
      </c>
    </row>
    <row r="65" customFormat="false" ht="15" hidden="false" customHeight="false" outlineLevel="0" collapsed="false">
      <c r="A65" s="35" t="n">
        <v>57</v>
      </c>
      <c r="B65" s="23" t="str">
        <f aca="false">IFERROR(INDEX(憑證錄入!$A$6:$A$505,MATCH(A65,憑證錄入!$P$6:$P$505,0)),"")</f>
        <v/>
      </c>
      <c r="C65" s="36" t="str">
        <f aca="false">IF($B65="","",INDEX(憑證錄入!$B$6:$B$505,MATCH($B65,憑證錄入!$A$6:$A$505,0)))</f>
        <v/>
      </c>
      <c r="D65" s="37" t="str">
        <f aca="false">IF($B65="","",INDEX(憑證錄入!$C$6:$C$505,MATCH($B65,憑證錄入!$A$6:$A$505,0))&amp;"")</f>
        <v/>
      </c>
      <c r="E65" s="8" t="str">
        <f aca="false">IF($B65="","",INDEX(憑證錄入!$D$6:$D$505,MATCH($B65,憑證錄入!$A$6:$A$505,0))&amp;"")</f>
        <v/>
      </c>
      <c r="F65" s="23" t="str">
        <f aca="false">IF($B65="","",COUNTIF(憑證錄入!$A$6:$A$505,$B65))</f>
        <v/>
      </c>
      <c r="G65" s="38" t="str">
        <f aca="false">IF($B65="","",SUMIF(憑證錄入!$A$6:$A$505,$B65,憑證錄入!$G$6:$G$505))</f>
        <v/>
      </c>
      <c r="H65" s="38" t="str">
        <f aca="false">IF($B65="","",SUMIF(憑證錄入!$A$6:$A$505,$B65,憑證錄入!$H$6:$H$505))</f>
        <v/>
      </c>
      <c r="I65" s="23" t="str">
        <f aca="false">IF($B65="","",IF(ROUND(G65-H65,2)=0,"✔","借貸不平"))</f>
        <v/>
      </c>
      <c r="J65" s="39" t="str">
        <f aca="false">IF($B65="","",IF(INDEX(憑證錄入!$I$6:$I$505,MATCH($B65,憑證錄入!$A$6:$A$505,0))&amp;""="","（未附）",INDEX(憑證錄入!$I$6:$I$505,MATCH($B65,憑證錄入!$A$6:$A$505,0))&amp;""))</f>
        <v/>
      </c>
      <c r="K65" s="32" t="str">
        <f aca="false">IF(OR($B65="",J65="（未附）"),"",HYPERLINK(IF(LEFT(J65,4)="http",J65,設定!$B$7&amp;J65),"開啟"))</f>
        <v/>
      </c>
    </row>
    <row r="66" customFormat="false" ht="15" hidden="false" customHeight="false" outlineLevel="0" collapsed="false">
      <c r="A66" s="35" t="n">
        <v>58</v>
      </c>
      <c r="B66" s="23" t="str">
        <f aca="false">IFERROR(INDEX(憑證錄入!$A$6:$A$505,MATCH(A66,憑證錄入!$P$6:$P$505,0)),"")</f>
        <v/>
      </c>
      <c r="C66" s="36" t="str">
        <f aca="false">IF($B66="","",INDEX(憑證錄入!$B$6:$B$505,MATCH($B66,憑證錄入!$A$6:$A$505,0)))</f>
        <v/>
      </c>
      <c r="D66" s="37" t="str">
        <f aca="false">IF($B66="","",INDEX(憑證錄入!$C$6:$C$505,MATCH($B66,憑證錄入!$A$6:$A$505,0))&amp;"")</f>
        <v/>
      </c>
      <c r="E66" s="8" t="str">
        <f aca="false">IF($B66="","",INDEX(憑證錄入!$D$6:$D$505,MATCH($B66,憑證錄入!$A$6:$A$505,0))&amp;"")</f>
        <v/>
      </c>
      <c r="F66" s="23" t="str">
        <f aca="false">IF($B66="","",COUNTIF(憑證錄入!$A$6:$A$505,$B66))</f>
        <v/>
      </c>
      <c r="G66" s="38" t="str">
        <f aca="false">IF($B66="","",SUMIF(憑證錄入!$A$6:$A$505,$B66,憑證錄入!$G$6:$G$505))</f>
        <v/>
      </c>
      <c r="H66" s="38" t="str">
        <f aca="false">IF($B66="","",SUMIF(憑證錄入!$A$6:$A$505,$B66,憑證錄入!$H$6:$H$505))</f>
        <v/>
      </c>
      <c r="I66" s="23" t="str">
        <f aca="false">IF($B66="","",IF(ROUND(G66-H66,2)=0,"✔","借貸不平"))</f>
        <v/>
      </c>
      <c r="J66" s="39" t="str">
        <f aca="false">IF($B66="","",IF(INDEX(憑證錄入!$I$6:$I$505,MATCH($B66,憑證錄入!$A$6:$A$505,0))&amp;""="","（未附）",INDEX(憑證錄入!$I$6:$I$505,MATCH($B66,憑證錄入!$A$6:$A$505,0))&amp;""))</f>
        <v/>
      </c>
      <c r="K66" s="32" t="str">
        <f aca="false">IF(OR($B66="",J66="（未附）"),"",HYPERLINK(IF(LEFT(J66,4)="http",J66,設定!$B$7&amp;J66),"開啟"))</f>
        <v/>
      </c>
    </row>
    <row r="67" customFormat="false" ht="15" hidden="false" customHeight="false" outlineLevel="0" collapsed="false">
      <c r="A67" s="35" t="n">
        <v>59</v>
      </c>
      <c r="B67" s="23" t="str">
        <f aca="false">IFERROR(INDEX(憑證錄入!$A$6:$A$505,MATCH(A67,憑證錄入!$P$6:$P$505,0)),"")</f>
        <v/>
      </c>
      <c r="C67" s="36" t="str">
        <f aca="false">IF($B67="","",INDEX(憑證錄入!$B$6:$B$505,MATCH($B67,憑證錄入!$A$6:$A$505,0)))</f>
        <v/>
      </c>
      <c r="D67" s="37" t="str">
        <f aca="false">IF($B67="","",INDEX(憑證錄入!$C$6:$C$505,MATCH($B67,憑證錄入!$A$6:$A$505,0))&amp;"")</f>
        <v/>
      </c>
      <c r="E67" s="8" t="str">
        <f aca="false">IF($B67="","",INDEX(憑證錄入!$D$6:$D$505,MATCH($B67,憑證錄入!$A$6:$A$505,0))&amp;"")</f>
        <v/>
      </c>
      <c r="F67" s="23" t="str">
        <f aca="false">IF($B67="","",COUNTIF(憑證錄入!$A$6:$A$505,$B67))</f>
        <v/>
      </c>
      <c r="G67" s="38" t="str">
        <f aca="false">IF($B67="","",SUMIF(憑證錄入!$A$6:$A$505,$B67,憑證錄入!$G$6:$G$505))</f>
        <v/>
      </c>
      <c r="H67" s="38" t="str">
        <f aca="false">IF($B67="","",SUMIF(憑證錄入!$A$6:$A$505,$B67,憑證錄入!$H$6:$H$505))</f>
        <v/>
      </c>
      <c r="I67" s="23" t="str">
        <f aca="false">IF($B67="","",IF(ROUND(G67-H67,2)=0,"✔","借貸不平"))</f>
        <v/>
      </c>
      <c r="J67" s="39" t="str">
        <f aca="false">IF($B67="","",IF(INDEX(憑證錄入!$I$6:$I$505,MATCH($B67,憑證錄入!$A$6:$A$505,0))&amp;""="","（未附）",INDEX(憑證錄入!$I$6:$I$505,MATCH($B67,憑證錄入!$A$6:$A$505,0))&amp;""))</f>
        <v/>
      </c>
      <c r="K67" s="32" t="str">
        <f aca="false">IF(OR($B67="",J67="（未附）"),"",HYPERLINK(IF(LEFT(J67,4)="http",J67,設定!$B$7&amp;J67),"開啟"))</f>
        <v/>
      </c>
    </row>
    <row r="68" customFormat="false" ht="15" hidden="false" customHeight="false" outlineLevel="0" collapsed="false">
      <c r="A68" s="35" t="n">
        <v>60</v>
      </c>
      <c r="B68" s="23" t="str">
        <f aca="false">IFERROR(INDEX(憑證錄入!$A$6:$A$505,MATCH(A68,憑證錄入!$P$6:$P$505,0)),"")</f>
        <v/>
      </c>
      <c r="C68" s="36" t="str">
        <f aca="false">IF($B68="","",INDEX(憑證錄入!$B$6:$B$505,MATCH($B68,憑證錄入!$A$6:$A$505,0)))</f>
        <v/>
      </c>
      <c r="D68" s="37" t="str">
        <f aca="false">IF($B68="","",INDEX(憑證錄入!$C$6:$C$505,MATCH($B68,憑證錄入!$A$6:$A$505,0))&amp;"")</f>
        <v/>
      </c>
      <c r="E68" s="8" t="str">
        <f aca="false">IF($B68="","",INDEX(憑證錄入!$D$6:$D$505,MATCH($B68,憑證錄入!$A$6:$A$505,0))&amp;"")</f>
        <v/>
      </c>
      <c r="F68" s="23" t="str">
        <f aca="false">IF($B68="","",COUNTIF(憑證錄入!$A$6:$A$505,$B68))</f>
        <v/>
      </c>
      <c r="G68" s="38" t="str">
        <f aca="false">IF($B68="","",SUMIF(憑證錄入!$A$6:$A$505,$B68,憑證錄入!$G$6:$G$505))</f>
        <v/>
      </c>
      <c r="H68" s="38" t="str">
        <f aca="false">IF($B68="","",SUMIF(憑證錄入!$A$6:$A$505,$B68,憑證錄入!$H$6:$H$505))</f>
        <v/>
      </c>
      <c r="I68" s="23" t="str">
        <f aca="false">IF($B68="","",IF(ROUND(G68-H68,2)=0,"✔","借貸不平"))</f>
        <v/>
      </c>
      <c r="J68" s="39" t="str">
        <f aca="false">IF($B68="","",IF(INDEX(憑證錄入!$I$6:$I$505,MATCH($B68,憑證錄入!$A$6:$A$505,0))&amp;""="","（未附）",INDEX(憑證錄入!$I$6:$I$505,MATCH($B68,憑證錄入!$A$6:$A$505,0))&amp;""))</f>
        <v/>
      </c>
      <c r="K68" s="32" t="str">
        <f aca="false">IF(OR($B68="",J68="（未附）"),"",HYPERLINK(IF(LEFT(J68,4)="http",J68,設定!$B$7&amp;J68),"開啟"))</f>
        <v/>
      </c>
    </row>
    <row r="69" customFormat="false" ht="15" hidden="false" customHeight="false" outlineLevel="0" collapsed="false">
      <c r="A69" s="35" t="n">
        <v>61</v>
      </c>
      <c r="B69" s="23" t="str">
        <f aca="false">IFERROR(INDEX(憑證錄入!$A$6:$A$505,MATCH(A69,憑證錄入!$P$6:$P$505,0)),"")</f>
        <v/>
      </c>
      <c r="C69" s="36" t="str">
        <f aca="false">IF($B69="","",INDEX(憑證錄入!$B$6:$B$505,MATCH($B69,憑證錄入!$A$6:$A$505,0)))</f>
        <v/>
      </c>
      <c r="D69" s="37" t="str">
        <f aca="false">IF($B69="","",INDEX(憑證錄入!$C$6:$C$505,MATCH($B69,憑證錄入!$A$6:$A$505,0))&amp;"")</f>
        <v/>
      </c>
      <c r="E69" s="8" t="str">
        <f aca="false">IF($B69="","",INDEX(憑證錄入!$D$6:$D$505,MATCH($B69,憑證錄入!$A$6:$A$505,0))&amp;"")</f>
        <v/>
      </c>
      <c r="F69" s="23" t="str">
        <f aca="false">IF($B69="","",COUNTIF(憑證錄入!$A$6:$A$505,$B69))</f>
        <v/>
      </c>
      <c r="G69" s="38" t="str">
        <f aca="false">IF($B69="","",SUMIF(憑證錄入!$A$6:$A$505,$B69,憑證錄入!$G$6:$G$505))</f>
        <v/>
      </c>
      <c r="H69" s="38" t="str">
        <f aca="false">IF($B69="","",SUMIF(憑證錄入!$A$6:$A$505,$B69,憑證錄入!$H$6:$H$505))</f>
        <v/>
      </c>
      <c r="I69" s="23" t="str">
        <f aca="false">IF($B69="","",IF(ROUND(G69-H69,2)=0,"✔","借貸不平"))</f>
        <v/>
      </c>
      <c r="J69" s="39" t="str">
        <f aca="false">IF($B69="","",IF(INDEX(憑證錄入!$I$6:$I$505,MATCH($B69,憑證錄入!$A$6:$A$505,0))&amp;""="","（未附）",INDEX(憑證錄入!$I$6:$I$505,MATCH($B69,憑證錄入!$A$6:$A$505,0))&amp;""))</f>
        <v/>
      </c>
      <c r="K69" s="32" t="str">
        <f aca="false">IF(OR($B69="",J69="（未附）"),"",HYPERLINK(IF(LEFT(J69,4)="http",J69,設定!$B$7&amp;J69),"開啟"))</f>
        <v/>
      </c>
    </row>
    <row r="70" customFormat="false" ht="15" hidden="false" customHeight="false" outlineLevel="0" collapsed="false">
      <c r="A70" s="35" t="n">
        <v>62</v>
      </c>
      <c r="B70" s="23" t="str">
        <f aca="false">IFERROR(INDEX(憑證錄入!$A$6:$A$505,MATCH(A70,憑證錄入!$P$6:$P$505,0)),"")</f>
        <v/>
      </c>
      <c r="C70" s="36" t="str">
        <f aca="false">IF($B70="","",INDEX(憑證錄入!$B$6:$B$505,MATCH($B70,憑證錄入!$A$6:$A$505,0)))</f>
        <v/>
      </c>
      <c r="D70" s="37" t="str">
        <f aca="false">IF($B70="","",INDEX(憑證錄入!$C$6:$C$505,MATCH($B70,憑證錄入!$A$6:$A$505,0))&amp;"")</f>
        <v/>
      </c>
      <c r="E70" s="8" t="str">
        <f aca="false">IF($B70="","",INDEX(憑證錄入!$D$6:$D$505,MATCH($B70,憑證錄入!$A$6:$A$505,0))&amp;"")</f>
        <v/>
      </c>
      <c r="F70" s="23" t="str">
        <f aca="false">IF($B70="","",COUNTIF(憑證錄入!$A$6:$A$505,$B70))</f>
        <v/>
      </c>
      <c r="G70" s="38" t="str">
        <f aca="false">IF($B70="","",SUMIF(憑證錄入!$A$6:$A$505,$B70,憑證錄入!$G$6:$G$505))</f>
        <v/>
      </c>
      <c r="H70" s="38" t="str">
        <f aca="false">IF($B70="","",SUMIF(憑證錄入!$A$6:$A$505,$B70,憑證錄入!$H$6:$H$505))</f>
        <v/>
      </c>
      <c r="I70" s="23" t="str">
        <f aca="false">IF($B70="","",IF(ROUND(G70-H70,2)=0,"✔","借貸不平"))</f>
        <v/>
      </c>
      <c r="J70" s="39" t="str">
        <f aca="false">IF($B70="","",IF(INDEX(憑證錄入!$I$6:$I$505,MATCH($B70,憑證錄入!$A$6:$A$505,0))&amp;""="","（未附）",INDEX(憑證錄入!$I$6:$I$505,MATCH($B70,憑證錄入!$A$6:$A$505,0))&amp;""))</f>
        <v/>
      </c>
      <c r="K70" s="32" t="str">
        <f aca="false">IF(OR($B70="",J70="（未附）"),"",HYPERLINK(IF(LEFT(J70,4)="http",J70,設定!$B$7&amp;J70),"開啟"))</f>
        <v/>
      </c>
    </row>
    <row r="71" customFormat="false" ht="15" hidden="false" customHeight="false" outlineLevel="0" collapsed="false">
      <c r="A71" s="35" t="n">
        <v>63</v>
      </c>
      <c r="B71" s="23" t="str">
        <f aca="false">IFERROR(INDEX(憑證錄入!$A$6:$A$505,MATCH(A71,憑證錄入!$P$6:$P$505,0)),"")</f>
        <v/>
      </c>
      <c r="C71" s="36" t="str">
        <f aca="false">IF($B71="","",INDEX(憑證錄入!$B$6:$B$505,MATCH($B71,憑證錄入!$A$6:$A$505,0)))</f>
        <v/>
      </c>
      <c r="D71" s="37" t="str">
        <f aca="false">IF($B71="","",INDEX(憑證錄入!$C$6:$C$505,MATCH($B71,憑證錄入!$A$6:$A$505,0))&amp;"")</f>
        <v/>
      </c>
      <c r="E71" s="8" t="str">
        <f aca="false">IF($B71="","",INDEX(憑證錄入!$D$6:$D$505,MATCH($B71,憑證錄入!$A$6:$A$505,0))&amp;"")</f>
        <v/>
      </c>
      <c r="F71" s="23" t="str">
        <f aca="false">IF($B71="","",COUNTIF(憑證錄入!$A$6:$A$505,$B71))</f>
        <v/>
      </c>
      <c r="G71" s="38" t="str">
        <f aca="false">IF($B71="","",SUMIF(憑證錄入!$A$6:$A$505,$B71,憑證錄入!$G$6:$G$505))</f>
        <v/>
      </c>
      <c r="H71" s="38" t="str">
        <f aca="false">IF($B71="","",SUMIF(憑證錄入!$A$6:$A$505,$B71,憑證錄入!$H$6:$H$505))</f>
        <v/>
      </c>
      <c r="I71" s="23" t="str">
        <f aca="false">IF($B71="","",IF(ROUND(G71-H71,2)=0,"✔","借貸不平"))</f>
        <v/>
      </c>
      <c r="J71" s="39" t="str">
        <f aca="false">IF($B71="","",IF(INDEX(憑證錄入!$I$6:$I$505,MATCH($B71,憑證錄入!$A$6:$A$505,0))&amp;""="","（未附）",INDEX(憑證錄入!$I$6:$I$505,MATCH($B71,憑證錄入!$A$6:$A$505,0))&amp;""))</f>
        <v/>
      </c>
      <c r="K71" s="32" t="str">
        <f aca="false">IF(OR($B71="",J71="（未附）"),"",HYPERLINK(IF(LEFT(J71,4)="http",J71,設定!$B$7&amp;J71),"開啟"))</f>
        <v/>
      </c>
    </row>
    <row r="72" customFormat="false" ht="15" hidden="false" customHeight="false" outlineLevel="0" collapsed="false">
      <c r="A72" s="35" t="n">
        <v>64</v>
      </c>
      <c r="B72" s="23" t="str">
        <f aca="false">IFERROR(INDEX(憑證錄入!$A$6:$A$505,MATCH(A72,憑證錄入!$P$6:$P$505,0)),"")</f>
        <v/>
      </c>
      <c r="C72" s="36" t="str">
        <f aca="false">IF($B72="","",INDEX(憑證錄入!$B$6:$B$505,MATCH($B72,憑證錄入!$A$6:$A$505,0)))</f>
        <v/>
      </c>
      <c r="D72" s="37" t="str">
        <f aca="false">IF($B72="","",INDEX(憑證錄入!$C$6:$C$505,MATCH($B72,憑證錄入!$A$6:$A$505,0))&amp;"")</f>
        <v/>
      </c>
      <c r="E72" s="8" t="str">
        <f aca="false">IF($B72="","",INDEX(憑證錄入!$D$6:$D$505,MATCH($B72,憑證錄入!$A$6:$A$505,0))&amp;"")</f>
        <v/>
      </c>
      <c r="F72" s="23" t="str">
        <f aca="false">IF($B72="","",COUNTIF(憑證錄入!$A$6:$A$505,$B72))</f>
        <v/>
      </c>
      <c r="G72" s="38" t="str">
        <f aca="false">IF($B72="","",SUMIF(憑證錄入!$A$6:$A$505,$B72,憑證錄入!$G$6:$G$505))</f>
        <v/>
      </c>
      <c r="H72" s="38" t="str">
        <f aca="false">IF($B72="","",SUMIF(憑證錄入!$A$6:$A$505,$B72,憑證錄入!$H$6:$H$505))</f>
        <v/>
      </c>
      <c r="I72" s="23" t="str">
        <f aca="false">IF($B72="","",IF(ROUND(G72-H72,2)=0,"✔","借貸不平"))</f>
        <v/>
      </c>
      <c r="J72" s="39" t="str">
        <f aca="false">IF($B72="","",IF(INDEX(憑證錄入!$I$6:$I$505,MATCH($B72,憑證錄入!$A$6:$A$505,0))&amp;""="","（未附）",INDEX(憑證錄入!$I$6:$I$505,MATCH($B72,憑證錄入!$A$6:$A$505,0))&amp;""))</f>
        <v/>
      </c>
      <c r="K72" s="32" t="str">
        <f aca="false">IF(OR($B72="",J72="（未附）"),"",HYPERLINK(IF(LEFT(J72,4)="http",J72,設定!$B$7&amp;J72),"開啟"))</f>
        <v/>
      </c>
    </row>
    <row r="73" customFormat="false" ht="15" hidden="false" customHeight="false" outlineLevel="0" collapsed="false">
      <c r="A73" s="35" t="n">
        <v>65</v>
      </c>
      <c r="B73" s="23" t="str">
        <f aca="false">IFERROR(INDEX(憑證錄入!$A$6:$A$505,MATCH(A73,憑證錄入!$P$6:$P$505,0)),"")</f>
        <v/>
      </c>
      <c r="C73" s="36" t="str">
        <f aca="false">IF($B73="","",INDEX(憑證錄入!$B$6:$B$505,MATCH($B73,憑證錄入!$A$6:$A$505,0)))</f>
        <v/>
      </c>
      <c r="D73" s="37" t="str">
        <f aca="false">IF($B73="","",INDEX(憑證錄入!$C$6:$C$505,MATCH($B73,憑證錄入!$A$6:$A$505,0))&amp;"")</f>
        <v/>
      </c>
      <c r="E73" s="8" t="str">
        <f aca="false">IF($B73="","",INDEX(憑證錄入!$D$6:$D$505,MATCH($B73,憑證錄入!$A$6:$A$505,0))&amp;"")</f>
        <v/>
      </c>
      <c r="F73" s="23" t="str">
        <f aca="false">IF($B73="","",COUNTIF(憑證錄入!$A$6:$A$505,$B73))</f>
        <v/>
      </c>
      <c r="G73" s="38" t="str">
        <f aca="false">IF($B73="","",SUMIF(憑證錄入!$A$6:$A$505,$B73,憑證錄入!$G$6:$G$505))</f>
        <v/>
      </c>
      <c r="H73" s="38" t="str">
        <f aca="false">IF($B73="","",SUMIF(憑證錄入!$A$6:$A$505,$B73,憑證錄入!$H$6:$H$505))</f>
        <v/>
      </c>
      <c r="I73" s="23" t="str">
        <f aca="false">IF($B73="","",IF(ROUND(G73-H73,2)=0,"✔","借貸不平"))</f>
        <v/>
      </c>
      <c r="J73" s="39" t="str">
        <f aca="false">IF($B73="","",IF(INDEX(憑證錄入!$I$6:$I$505,MATCH($B73,憑證錄入!$A$6:$A$505,0))&amp;""="","（未附）",INDEX(憑證錄入!$I$6:$I$505,MATCH($B73,憑證錄入!$A$6:$A$505,0))&amp;""))</f>
        <v/>
      </c>
      <c r="K73" s="32" t="str">
        <f aca="false">IF(OR($B73="",J73="（未附）"),"",HYPERLINK(IF(LEFT(J73,4)="http",J73,設定!$B$7&amp;J73),"開啟"))</f>
        <v/>
      </c>
    </row>
    <row r="74" customFormat="false" ht="15" hidden="false" customHeight="false" outlineLevel="0" collapsed="false">
      <c r="A74" s="35" t="n">
        <v>66</v>
      </c>
      <c r="B74" s="23" t="str">
        <f aca="false">IFERROR(INDEX(憑證錄入!$A$6:$A$505,MATCH(A74,憑證錄入!$P$6:$P$505,0)),"")</f>
        <v/>
      </c>
      <c r="C74" s="36" t="str">
        <f aca="false">IF($B74="","",INDEX(憑證錄入!$B$6:$B$505,MATCH($B74,憑證錄入!$A$6:$A$505,0)))</f>
        <v/>
      </c>
      <c r="D74" s="37" t="str">
        <f aca="false">IF($B74="","",INDEX(憑證錄入!$C$6:$C$505,MATCH($B74,憑證錄入!$A$6:$A$505,0))&amp;"")</f>
        <v/>
      </c>
      <c r="E74" s="8" t="str">
        <f aca="false">IF($B74="","",INDEX(憑證錄入!$D$6:$D$505,MATCH($B74,憑證錄入!$A$6:$A$505,0))&amp;"")</f>
        <v/>
      </c>
      <c r="F74" s="23" t="str">
        <f aca="false">IF($B74="","",COUNTIF(憑證錄入!$A$6:$A$505,$B74))</f>
        <v/>
      </c>
      <c r="G74" s="38" t="str">
        <f aca="false">IF($B74="","",SUMIF(憑證錄入!$A$6:$A$505,$B74,憑證錄入!$G$6:$G$505))</f>
        <v/>
      </c>
      <c r="H74" s="38" t="str">
        <f aca="false">IF($B74="","",SUMIF(憑證錄入!$A$6:$A$505,$B74,憑證錄入!$H$6:$H$505))</f>
        <v/>
      </c>
      <c r="I74" s="23" t="str">
        <f aca="false">IF($B74="","",IF(ROUND(G74-H74,2)=0,"✔","借貸不平"))</f>
        <v/>
      </c>
      <c r="J74" s="39" t="str">
        <f aca="false">IF($B74="","",IF(INDEX(憑證錄入!$I$6:$I$505,MATCH($B74,憑證錄入!$A$6:$A$505,0))&amp;""="","（未附）",INDEX(憑證錄入!$I$6:$I$505,MATCH($B74,憑證錄入!$A$6:$A$505,0))&amp;""))</f>
        <v/>
      </c>
      <c r="K74" s="32" t="str">
        <f aca="false">IF(OR($B74="",J74="（未附）"),"",HYPERLINK(IF(LEFT(J74,4)="http",J74,設定!$B$7&amp;J74),"開啟"))</f>
        <v/>
      </c>
    </row>
    <row r="75" customFormat="false" ht="15" hidden="false" customHeight="false" outlineLevel="0" collapsed="false">
      <c r="A75" s="35" t="n">
        <v>67</v>
      </c>
      <c r="B75" s="23" t="str">
        <f aca="false">IFERROR(INDEX(憑證錄入!$A$6:$A$505,MATCH(A75,憑證錄入!$P$6:$P$505,0)),"")</f>
        <v/>
      </c>
      <c r="C75" s="36" t="str">
        <f aca="false">IF($B75="","",INDEX(憑證錄入!$B$6:$B$505,MATCH($B75,憑證錄入!$A$6:$A$505,0)))</f>
        <v/>
      </c>
      <c r="D75" s="37" t="str">
        <f aca="false">IF($B75="","",INDEX(憑證錄入!$C$6:$C$505,MATCH($B75,憑證錄入!$A$6:$A$505,0))&amp;"")</f>
        <v/>
      </c>
      <c r="E75" s="8" t="str">
        <f aca="false">IF($B75="","",INDEX(憑證錄入!$D$6:$D$505,MATCH($B75,憑證錄入!$A$6:$A$505,0))&amp;"")</f>
        <v/>
      </c>
      <c r="F75" s="23" t="str">
        <f aca="false">IF($B75="","",COUNTIF(憑證錄入!$A$6:$A$505,$B75))</f>
        <v/>
      </c>
      <c r="G75" s="38" t="str">
        <f aca="false">IF($B75="","",SUMIF(憑證錄入!$A$6:$A$505,$B75,憑證錄入!$G$6:$G$505))</f>
        <v/>
      </c>
      <c r="H75" s="38" t="str">
        <f aca="false">IF($B75="","",SUMIF(憑證錄入!$A$6:$A$505,$B75,憑證錄入!$H$6:$H$505))</f>
        <v/>
      </c>
      <c r="I75" s="23" t="str">
        <f aca="false">IF($B75="","",IF(ROUND(G75-H75,2)=0,"✔","借貸不平"))</f>
        <v/>
      </c>
      <c r="J75" s="39" t="str">
        <f aca="false">IF($B75="","",IF(INDEX(憑證錄入!$I$6:$I$505,MATCH($B75,憑證錄入!$A$6:$A$505,0))&amp;""="","（未附）",INDEX(憑證錄入!$I$6:$I$505,MATCH($B75,憑證錄入!$A$6:$A$505,0))&amp;""))</f>
        <v/>
      </c>
      <c r="K75" s="32" t="str">
        <f aca="false">IF(OR($B75="",J75="（未附）"),"",HYPERLINK(IF(LEFT(J75,4)="http",J75,設定!$B$7&amp;J75),"開啟"))</f>
        <v/>
      </c>
    </row>
    <row r="76" customFormat="false" ht="15" hidden="false" customHeight="false" outlineLevel="0" collapsed="false">
      <c r="A76" s="35" t="n">
        <v>68</v>
      </c>
      <c r="B76" s="23" t="str">
        <f aca="false">IFERROR(INDEX(憑證錄入!$A$6:$A$505,MATCH(A76,憑證錄入!$P$6:$P$505,0)),"")</f>
        <v/>
      </c>
      <c r="C76" s="36" t="str">
        <f aca="false">IF($B76="","",INDEX(憑證錄入!$B$6:$B$505,MATCH($B76,憑證錄入!$A$6:$A$505,0)))</f>
        <v/>
      </c>
      <c r="D76" s="37" t="str">
        <f aca="false">IF($B76="","",INDEX(憑證錄入!$C$6:$C$505,MATCH($B76,憑證錄入!$A$6:$A$505,0))&amp;"")</f>
        <v/>
      </c>
      <c r="E76" s="8" t="str">
        <f aca="false">IF($B76="","",INDEX(憑證錄入!$D$6:$D$505,MATCH($B76,憑證錄入!$A$6:$A$505,0))&amp;"")</f>
        <v/>
      </c>
      <c r="F76" s="23" t="str">
        <f aca="false">IF($B76="","",COUNTIF(憑證錄入!$A$6:$A$505,$B76))</f>
        <v/>
      </c>
      <c r="G76" s="38" t="str">
        <f aca="false">IF($B76="","",SUMIF(憑證錄入!$A$6:$A$505,$B76,憑證錄入!$G$6:$G$505))</f>
        <v/>
      </c>
      <c r="H76" s="38" t="str">
        <f aca="false">IF($B76="","",SUMIF(憑證錄入!$A$6:$A$505,$B76,憑證錄入!$H$6:$H$505))</f>
        <v/>
      </c>
      <c r="I76" s="23" t="str">
        <f aca="false">IF($B76="","",IF(ROUND(G76-H76,2)=0,"✔","借貸不平"))</f>
        <v/>
      </c>
      <c r="J76" s="39" t="str">
        <f aca="false">IF($B76="","",IF(INDEX(憑證錄入!$I$6:$I$505,MATCH($B76,憑證錄入!$A$6:$A$505,0))&amp;""="","（未附）",INDEX(憑證錄入!$I$6:$I$505,MATCH($B76,憑證錄入!$A$6:$A$505,0))&amp;""))</f>
        <v/>
      </c>
      <c r="K76" s="32" t="str">
        <f aca="false">IF(OR($B76="",J76="（未附）"),"",HYPERLINK(IF(LEFT(J76,4)="http",J76,設定!$B$7&amp;J76),"開啟"))</f>
        <v/>
      </c>
    </row>
    <row r="77" customFormat="false" ht="15" hidden="false" customHeight="false" outlineLevel="0" collapsed="false">
      <c r="A77" s="35" t="n">
        <v>69</v>
      </c>
      <c r="B77" s="23" t="str">
        <f aca="false">IFERROR(INDEX(憑證錄入!$A$6:$A$505,MATCH(A77,憑證錄入!$P$6:$P$505,0)),"")</f>
        <v/>
      </c>
      <c r="C77" s="36" t="str">
        <f aca="false">IF($B77="","",INDEX(憑證錄入!$B$6:$B$505,MATCH($B77,憑證錄入!$A$6:$A$505,0)))</f>
        <v/>
      </c>
      <c r="D77" s="37" t="str">
        <f aca="false">IF($B77="","",INDEX(憑證錄入!$C$6:$C$505,MATCH($B77,憑證錄入!$A$6:$A$505,0))&amp;"")</f>
        <v/>
      </c>
      <c r="E77" s="8" t="str">
        <f aca="false">IF($B77="","",INDEX(憑證錄入!$D$6:$D$505,MATCH($B77,憑證錄入!$A$6:$A$505,0))&amp;"")</f>
        <v/>
      </c>
      <c r="F77" s="23" t="str">
        <f aca="false">IF($B77="","",COUNTIF(憑證錄入!$A$6:$A$505,$B77))</f>
        <v/>
      </c>
      <c r="G77" s="38" t="str">
        <f aca="false">IF($B77="","",SUMIF(憑證錄入!$A$6:$A$505,$B77,憑證錄入!$G$6:$G$505))</f>
        <v/>
      </c>
      <c r="H77" s="38" t="str">
        <f aca="false">IF($B77="","",SUMIF(憑證錄入!$A$6:$A$505,$B77,憑證錄入!$H$6:$H$505))</f>
        <v/>
      </c>
      <c r="I77" s="23" t="str">
        <f aca="false">IF($B77="","",IF(ROUND(G77-H77,2)=0,"✔","借貸不平"))</f>
        <v/>
      </c>
      <c r="J77" s="39" t="str">
        <f aca="false">IF($B77="","",IF(INDEX(憑證錄入!$I$6:$I$505,MATCH($B77,憑證錄入!$A$6:$A$505,0))&amp;""="","（未附）",INDEX(憑證錄入!$I$6:$I$505,MATCH($B77,憑證錄入!$A$6:$A$505,0))&amp;""))</f>
        <v/>
      </c>
      <c r="K77" s="32" t="str">
        <f aca="false">IF(OR($B77="",J77="（未附）"),"",HYPERLINK(IF(LEFT(J77,4)="http",J77,設定!$B$7&amp;J77),"開啟"))</f>
        <v/>
      </c>
    </row>
    <row r="78" customFormat="false" ht="15" hidden="false" customHeight="false" outlineLevel="0" collapsed="false">
      <c r="A78" s="35" t="n">
        <v>70</v>
      </c>
      <c r="B78" s="23" t="str">
        <f aca="false">IFERROR(INDEX(憑證錄入!$A$6:$A$505,MATCH(A78,憑證錄入!$P$6:$P$505,0)),"")</f>
        <v/>
      </c>
      <c r="C78" s="36" t="str">
        <f aca="false">IF($B78="","",INDEX(憑證錄入!$B$6:$B$505,MATCH($B78,憑證錄入!$A$6:$A$505,0)))</f>
        <v/>
      </c>
      <c r="D78" s="37" t="str">
        <f aca="false">IF($B78="","",INDEX(憑證錄入!$C$6:$C$505,MATCH($B78,憑證錄入!$A$6:$A$505,0))&amp;"")</f>
        <v/>
      </c>
      <c r="E78" s="8" t="str">
        <f aca="false">IF($B78="","",INDEX(憑證錄入!$D$6:$D$505,MATCH($B78,憑證錄入!$A$6:$A$505,0))&amp;"")</f>
        <v/>
      </c>
      <c r="F78" s="23" t="str">
        <f aca="false">IF($B78="","",COUNTIF(憑證錄入!$A$6:$A$505,$B78))</f>
        <v/>
      </c>
      <c r="G78" s="38" t="str">
        <f aca="false">IF($B78="","",SUMIF(憑證錄入!$A$6:$A$505,$B78,憑證錄入!$G$6:$G$505))</f>
        <v/>
      </c>
      <c r="H78" s="38" t="str">
        <f aca="false">IF($B78="","",SUMIF(憑證錄入!$A$6:$A$505,$B78,憑證錄入!$H$6:$H$505))</f>
        <v/>
      </c>
      <c r="I78" s="23" t="str">
        <f aca="false">IF($B78="","",IF(ROUND(G78-H78,2)=0,"✔","借貸不平"))</f>
        <v/>
      </c>
      <c r="J78" s="39" t="str">
        <f aca="false">IF($B78="","",IF(INDEX(憑證錄入!$I$6:$I$505,MATCH($B78,憑證錄入!$A$6:$A$505,0))&amp;""="","（未附）",INDEX(憑證錄入!$I$6:$I$505,MATCH($B78,憑證錄入!$A$6:$A$505,0))&amp;""))</f>
        <v/>
      </c>
      <c r="K78" s="32" t="str">
        <f aca="false">IF(OR($B78="",J78="（未附）"),"",HYPERLINK(IF(LEFT(J78,4)="http",J78,設定!$B$7&amp;J78),"開啟"))</f>
        <v/>
      </c>
    </row>
    <row r="79" customFormat="false" ht="15" hidden="false" customHeight="false" outlineLevel="0" collapsed="false">
      <c r="A79" s="35" t="n">
        <v>71</v>
      </c>
      <c r="B79" s="23" t="str">
        <f aca="false">IFERROR(INDEX(憑證錄入!$A$6:$A$505,MATCH(A79,憑證錄入!$P$6:$P$505,0)),"")</f>
        <v/>
      </c>
      <c r="C79" s="36" t="str">
        <f aca="false">IF($B79="","",INDEX(憑證錄入!$B$6:$B$505,MATCH($B79,憑證錄入!$A$6:$A$505,0)))</f>
        <v/>
      </c>
      <c r="D79" s="37" t="str">
        <f aca="false">IF($B79="","",INDEX(憑證錄入!$C$6:$C$505,MATCH($B79,憑證錄入!$A$6:$A$505,0))&amp;"")</f>
        <v/>
      </c>
      <c r="E79" s="8" t="str">
        <f aca="false">IF($B79="","",INDEX(憑證錄入!$D$6:$D$505,MATCH($B79,憑證錄入!$A$6:$A$505,0))&amp;"")</f>
        <v/>
      </c>
      <c r="F79" s="23" t="str">
        <f aca="false">IF($B79="","",COUNTIF(憑證錄入!$A$6:$A$505,$B79))</f>
        <v/>
      </c>
      <c r="G79" s="38" t="str">
        <f aca="false">IF($B79="","",SUMIF(憑證錄入!$A$6:$A$505,$B79,憑證錄入!$G$6:$G$505))</f>
        <v/>
      </c>
      <c r="H79" s="38" t="str">
        <f aca="false">IF($B79="","",SUMIF(憑證錄入!$A$6:$A$505,$B79,憑證錄入!$H$6:$H$505))</f>
        <v/>
      </c>
      <c r="I79" s="23" t="str">
        <f aca="false">IF($B79="","",IF(ROUND(G79-H79,2)=0,"✔","借貸不平"))</f>
        <v/>
      </c>
      <c r="J79" s="39" t="str">
        <f aca="false">IF($B79="","",IF(INDEX(憑證錄入!$I$6:$I$505,MATCH($B79,憑證錄入!$A$6:$A$505,0))&amp;""="","（未附）",INDEX(憑證錄入!$I$6:$I$505,MATCH($B79,憑證錄入!$A$6:$A$505,0))&amp;""))</f>
        <v/>
      </c>
      <c r="K79" s="32" t="str">
        <f aca="false">IF(OR($B79="",J79="（未附）"),"",HYPERLINK(IF(LEFT(J79,4)="http",J79,設定!$B$7&amp;J79),"開啟"))</f>
        <v/>
      </c>
    </row>
    <row r="80" customFormat="false" ht="15" hidden="false" customHeight="false" outlineLevel="0" collapsed="false">
      <c r="A80" s="35" t="n">
        <v>72</v>
      </c>
      <c r="B80" s="23" t="str">
        <f aca="false">IFERROR(INDEX(憑證錄入!$A$6:$A$505,MATCH(A80,憑證錄入!$P$6:$P$505,0)),"")</f>
        <v/>
      </c>
      <c r="C80" s="36" t="str">
        <f aca="false">IF($B80="","",INDEX(憑證錄入!$B$6:$B$505,MATCH($B80,憑證錄入!$A$6:$A$505,0)))</f>
        <v/>
      </c>
      <c r="D80" s="37" t="str">
        <f aca="false">IF($B80="","",INDEX(憑證錄入!$C$6:$C$505,MATCH($B80,憑證錄入!$A$6:$A$505,0))&amp;"")</f>
        <v/>
      </c>
      <c r="E80" s="8" t="str">
        <f aca="false">IF($B80="","",INDEX(憑證錄入!$D$6:$D$505,MATCH($B80,憑證錄入!$A$6:$A$505,0))&amp;"")</f>
        <v/>
      </c>
      <c r="F80" s="23" t="str">
        <f aca="false">IF($B80="","",COUNTIF(憑證錄入!$A$6:$A$505,$B80))</f>
        <v/>
      </c>
      <c r="G80" s="38" t="str">
        <f aca="false">IF($B80="","",SUMIF(憑證錄入!$A$6:$A$505,$B80,憑證錄入!$G$6:$G$505))</f>
        <v/>
      </c>
      <c r="H80" s="38" t="str">
        <f aca="false">IF($B80="","",SUMIF(憑證錄入!$A$6:$A$505,$B80,憑證錄入!$H$6:$H$505))</f>
        <v/>
      </c>
      <c r="I80" s="23" t="str">
        <f aca="false">IF($B80="","",IF(ROUND(G80-H80,2)=0,"✔","借貸不平"))</f>
        <v/>
      </c>
      <c r="J80" s="39" t="str">
        <f aca="false">IF($B80="","",IF(INDEX(憑證錄入!$I$6:$I$505,MATCH($B80,憑證錄入!$A$6:$A$505,0))&amp;""="","（未附）",INDEX(憑證錄入!$I$6:$I$505,MATCH($B80,憑證錄入!$A$6:$A$505,0))&amp;""))</f>
        <v/>
      </c>
      <c r="K80" s="32" t="str">
        <f aca="false">IF(OR($B80="",J80="（未附）"),"",HYPERLINK(IF(LEFT(J80,4)="http",J80,設定!$B$7&amp;J80),"開啟"))</f>
        <v/>
      </c>
    </row>
    <row r="81" customFormat="false" ht="15" hidden="false" customHeight="false" outlineLevel="0" collapsed="false">
      <c r="A81" s="35" t="n">
        <v>73</v>
      </c>
      <c r="B81" s="23" t="str">
        <f aca="false">IFERROR(INDEX(憑證錄入!$A$6:$A$505,MATCH(A81,憑證錄入!$P$6:$P$505,0)),"")</f>
        <v/>
      </c>
      <c r="C81" s="36" t="str">
        <f aca="false">IF($B81="","",INDEX(憑證錄入!$B$6:$B$505,MATCH($B81,憑證錄入!$A$6:$A$505,0)))</f>
        <v/>
      </c>
      <c r="D81" s="37" t="str">
        <f aca="false">IF($B81="","",INDEX(憑證錄入!$C$6:$C$505,MATCH($B81,憑證錄入!$A$6:$A$505,0))&amp;"")</f>
        <v/>
      </c>
      <c r="E81" s="8" t="str">
        <f aca="false">IF($B81="","",INDEX(憑證錄入!$D$6:$D$505,MATCH($B81,憑證錄入!$A$6:$A$505,0))&amp;"")</f>
        <v/>
      </c>
      <c r="F81" s="23" t="str">
        <f aca="false">IF($B81="","",COUNTIF(憑證錄入!$A$6:$A$505,$B81))</f>
        <v/>
      </c>
      <c r="G81" s="38" t="str">
        <f aca="false">IF($B81="","",SUMIF(憑證錄入!$A$6:$A$505,$B81,憑證錄入!$G$6:$G$505))</f>
        <v/>
      </c>
      <c r="H81" s="38" t="str">
        <f aca="false">IF($B81="","",SUMIF(憑證錄入!$A$6:$A$505,$B81,憑證錄入!$H$6:$H$505))</f>
        <v/>
      </c>
      <c r="I81" s="23" t="str">
        <f aca="false">IF($B81="","",IF(ROUND(G81-H81,2)=0,"✔","借貸不平"))</f>
        <v/>
      </c>
      <c r="J81" s="39" t="str">
        <f aca="false">IF($B81="","",IF(INDEX(憑證錄入!$I$6:$I$505,MATCH($B81,憑證錄入!$A$6:$A$505,0))&amp;""="","（未附）",INDEX(憑證錄入!$I$6:$I$505,MATCH($B81,憑證錄入!$A$6:$A$505,0))&amp;""))</f>
        <v/>
      </c>
      <c r="K81" s="32" t="str">
        <f aca="false">IF(OR($B81="",J81="（未附）"),"",HYPERLINK(IF(LEFT(J81,4)="http",J81,設定!$B$7&amp;J81),"開啟"))</f>
        <v/>
      </c>
    </row>
    <row r="82" customFormat="false" ht="15" hidden="false" customHeight="false" outlineLevel="0" collapsed="false">
      <c r="A82" s="35" t="n">
        <v>74</v>
      </c>
      <c r="B82" s="23" t="str">
        <f aca="false">IFERROR(INDEX(憑證錄入!$A$6:$A$505,MATCH(A82,憑證錄入!$P$6:$P$505,0)),"")</f>
        <v/>
      </c>
      <c r="C82" s="36" t="str">
        <f aca="false">IF($B82="","",INDEX(憑證錄入!$B$6:$B$505,MATCH($B82,憑證錄入!$A$6:$A$505,0)))</f>
        <v/>
      </c>
      <c r="D82" s="37" t="str">
        <f aca="false">IF($B82="","",INDEX(憑證錄入!$C$6:$C$505,MATCH($B82,憑證錄入!$A$6:$A$505,0))&amp;"")</f>
        <v/>
      </c>
      <c r="E82" s="8" t="str">
        <f aca="false">IF($B82="","",INDEX(憑證錄入!$D$6:$D$505,MATCH($B82,憑證錄入!$A$6:$A$505,0))&amp;"")</f>
        <v/>
      </c>
      <c r="F82" s="23" t="str">
        <f aca="false">IF($B82="","",COUNTIF(憑證錄入!$A$6:$A$505,$B82))</f>
        <v/>
      </c>
      <c r="G82" s="38" t="str">
        <f aca="false">IF($B82="","",SUMIF(憑證錄入!$A$6:$A$505,$B82,憑證錄入!$G$6:$G$505))</f>
        <v/>
      </c>
      <c r="H82" s="38" t="str">
        <f aca="false">IF($B82="","",SUMIF(憑證錄入!$A$6:$A$505,$B82,憑證錄入!$H$6:$H$505))</f>
        <v/>
      </c>
      <c r="I82" s="23" t="str">
        <f aca="false">IF($B82="","",IF(ROUND(G82-H82,2)=0,"✔","借貸不平"))</f>
        <v/>
      </c>
      <c r="J82" s="39" t="str">
        <f aca="false">IF($B82="","",IF(INDEX(憑證錄入!$I$6:$I$505,MATCH($B82,憑證錄入!$A$6:$A$505,0))&amp;""="","（未附）",INDEX(憑證錄入!$I$6:$I$505,MATCH($B82,憑證錄入!$A$6:$A$505,0))&amp;""))</f>
        <v/>
      </c>
      <c r="K82" s="32" t="str">
        <f aca="false">IF(OR($B82="",J82="（未附）"),"",HYPERLINK(IF(LEFT(J82,4)="http",J82,設定!$B$7&amp;J82),"開啟"))</f>
        <v/>
      </c>
    </row>
    <row r="83" customFormat="false" ht="15" hidden="false" customHeight="false" outlineLevel="0" collapsed="false">
      <c r="A83" s="35" t="n">
        <v>75</v>
      </c>
      <c r="B83" s="23" t="str">
        <f aca="false">IFERROR(INDEX(憑證錄入!$A$6:$A$505,MATCH(A83,憑證錄入!$P$6:$P$505,0)),"")</f>
        <v/>
      </c>
      <c r="C83" s="36" t="str">
        <f aca="false">IF($B83="","",INDEX(憑證錄入!$B$6:$B$505,MATCH($B83,憑證錄入!$A$6:$A$505,0)))</f>
        <v/>
      </c>
      <c r="D83" s="37" t="str">
        <f aca="false">IF($B83="","",INDEX(憑證錄入!$C$6:$C$505,MATCH($B83,憑證錄入!$A$6:$A$505,0))&amp;"")</f>
        <v/>
      </c>
      <c r="E83" s="8" t="str">
        <f aca="false">IF($B83="","",INDEX(憑證錄入!$D$6:$D$505,MATCH($B83,憑證錄入!$A$6:$A$505,0))&amp;"")</f>
        <v/>
      </c>
      <c r="F83" s="23" t="str">
        <f aca="false">IF($B83="","",COUNTIF(憑證錄入!$A$6:$A$505,$B83))</f>
        <v/>
      </c>
      <c r="G83" s="38" t="str">
        <f aca="false">IF($B83="","",SUMIF(憑證錄入!$A$6:$A$505,$B83,憑證錄入!$G$6:$G$505))</f>
        <v/>
      </c>
      <c r="H83" s="38" t="str">
        <f aca="false">IF($B83="","",SUMIF(憑證錄入!$A$6:$A$505,$B83,憑證錄入!$H$6:$H$505))</f>
        <v/>
      </c>
      <c r="I83" s="23" t="str">
        <f aca="false">IF($B83="","",IF(ROUND(G83-H83,2)=0,"✔","借貸不平"))</f>
        <v/>
      </c>
      <c r="J83" s="39" t="str">
        <f aca="false">IF($B83="","",IF(INDEX(憑證錄入!$I$6:$I$505,MATCH($B83,憑證錄入!$A$6:$A$505,0))&amp;""="","（未附）",INDEX(憑證錄入!$I$6:$I$505,MATCH($B83,憑證錄入!$A$6:$A$505,0))&amp;""))</f>
        <v/>
      </c>
      <c r="K83" s="32" t="str">
        <f aca="false">IF(OR($B83="",J83="（未附）"),"",HYPERLINK(IF(LEFT(J83,4)="http",J83,設定!$B$7&amp;J83),"開啟"))</f>
        <v/>
      </c>
    </row>
    <row r="84" customFormat="false" ht="15" hidden="false" customHeight="false" outlineLevel="0" collapsed="false">
      <c r="A84" s="35" t="n">
        <v>76</v>
      </c>
      <c r="B84" s="23" t="str">
        <f aca="false">IFERROR(INDEX(憑證錄入!$A$6:$A$505,MATCH(A84,憑證錄入!$P$6:$P$505,0)),"")</f>
        <v/>
      </c>
      <c r="C84" s="36" t="str">
        <f aca="false">IF($B84="","",INDEX(憑證錄入!$B$6:$B$505,MATCH($B84,憑證錄入!$A$6:$A$505,0)))</f>
        <v/>
      </c>
      <c r="D84" s="37" t="str">
        <f aca="false">IF($B84="","",INDEX(憑證錄入!$C$6:$C$505,MATCH($B84,憑證錄入!$A$6:$A$505,0))&amp;"")</f>
        <v/>
      </c>
      <c r="E84" s="8" t="str">
        <f aca="false">IF($B84="","",INDEX(憑證錄入!$D$6:$D$505,MATCH($B84,憑證錄入!$A$6:$A$505,0))&amp;"")</f>
        <v/>
      </c>
      <c r="F84" s="23" t="str">
        <f aca="false">IF($B84="","",COUNTIF(憑證錄入!$A$6:$A$505,$B84))</f>
        <v/>
      </c>
      <c r="G84" s="38" t="str">
        <f aca="false">IF($B84="","",SUMIF(憑證錄入!$A$6:$A$505,$B84,憑證錄入!$G$6:$G$505))</f>
        <v/>
      </c>
      <c r="H84" s="38" t="str">
        <f aca="false">IF($B84="","",SUMIF(憑證錄入!$A$6:$A$505,$B84,憑證錄入!$H$6:$H$505))</f>
        <v/>
      </c>
      <c r="I84" s="23" t="str">
        <f aca="false">IF($B84="","",IF(ROUND(G84-H84,2)=0,"✔","借貸不平"))</f>
        <v/>
      </c>
      <c r="J84" s="39" t="str">
        <f aca="false">IF($B84="","",IF(INDEX(憑證錄入!$I$6:$I$505,MATCH($B84,憑證錄入!$A$6:$A$505,0))&amp;""="","（未附）",INDEX(憑證錄入!$I$6:$I$505,MATCH($B84,憑證錄入!$A$6:$A$505,0))&amp;""))</f>
        <v/>
      </c>
      <c r="K84" s="32" t="str">
        <f aca="false">IF(OR($B84="",J84="（未附）"),"",HYPERLINK(IF(LEFT(J84,4)="http",J84,設定!$B$7&amp;J84),"開啟"))</f>
        <v/>
      </c>
    </row>
    <row r="85" customFormat="false" ht="15" hidden="false" customHeight="false" outlineLevel="0" collapsed="false">
      <c r="A85" s="35" t="n">
        <v>77</v>
      </c>
      <c r="B85" s="23" t="str">
        <f aca="false">IFERROR(INDEX(憑證錄入!$A$6:$A$505,MATCH(A85,憑證錄入!$P$6:$P$505,0)),"")</f>
        <v/>
      </c>
      <c r="C85" s="36" t="str">
        <f aca="false">IF($B85="","",INDEX(憑證錄入!$B$6:$B$505,MATCH($B85,憑證錄入!$A$6:$A$505,0)))</f>
        <v/>
      </c>
      <c r="D85" s="37" t="str">
        <f aca="false">IF($B85="","",INDEX(憑證錄入!$C$6:$C$505,MATCH($B85,憑證錄入!$A$6:$A$505,0))&amp;"")</f>
        <v/>
      </c>
      <c r="E85" s="8" t="str">
        <f aca="false">IF($B85="","",INDEX(憑證錄入!$D$6:$D$505,MATCH($B85,憑證錄入!$A$6:$A$505,0))&amp;"")</f>
        <v/>
      </c>
      <c r="F85" s="23" t="str">
        <f aca="false">IF($B85="","",COUNTIF(憑證錄入!$A$6:$A$505,$B85))</f>
        <v/>
      </c>
      <c r="G85" s="38" t="str">
        <f aca="false">IF($B85="","",SUMIF(憑證錄入!$A$6:$A$505,$B85,憑證錄入!$G$6:$G$505))</f>
        <v/>
      </c>
      <c r="H85" s="38" t="str">
        <f aca="false">IF($B85="","",SUMIF(憑證錄入!$A$6:$A$505,$B85,憑證錄入!$H$6:$H$505))</f>
        <v/>
      </c>
      <c r="I85" s="23" t="str">
        <f aca="false">IF($B85="","",IF(ROUND(G85-H85,2)=0,"✔","借貸不平"))</f>
        <v/>
      </c>
      <c r="J85" s="39" t="str">
        <f aca="false">IF($B85="","",IF(INDEX(憑證錄入!$I$6:$I$505,MATCH($B85,憑證錄入!$A$6:$A$505,0))&amp;""="","（未附）",INDEX(憑證錄入!$I$6:$I$505,MATCH($B85,憑證錄入!$A$6:$A$505,0))&amp;""))</f>
        <v/>
      </c>
      <c r="K85" s="32" t="str">
        <f aca="false">IF(OR($B85="",J85="（未附）"),"",HYPERLINK(IF(LEFT(J85,4)="http",J85,設定!$B$7&amp;J85),"開啟"))</f>
        <v/>
      </c>
    </row>
    <row r="86" customFormat="false" ht="15" hidden="false" customHeight="false" outlineLevel="0" collapsed="false">
      <c r="A86" s="35" t="n">
        <v>78</v>
      </c>
      <c r="B86" s="23" t="str">
        <f aca="false">IFERROR(INDEX(憑證錄入!$A$6:$A$505,MATCH(A86,憑證錄入!$P$6:$P$505,0)),"")</f>
        <v/>
      </c>
      <c r="C86" s="36" t="str">
        <f aca="false">IF($B86="","",INDEX(憑證錄入!$B$6:$B$505,MATCH($B86,憑證錄入!$A$6:$A$505,0)))</f>
        <v/>
      </c>
      <c r="D86" s="37" t="str">
        <f aca="false">IF($B86="","",INDEX(憑證錄入!$C$6:$C$505,MATCH($B86,憑證錄入!$A$6:$A$505,0))&amp;"")</f>
        <v/>
      </c>
      <c r="E86" s="8" t="str">
        <f aca="false">IF($B86="","",INDEX(憑證錄入!$D$6:$D$505,MATCH($B86,憑證錄入!$A$6:$A$505,0))&amp;"")</f>
        <v/>
      </c>
      <c r="F86" s="23" t="str">
        <f aca="false">IF($B86="","",COUNTIF(憑證錄入!$A$6:$A$505,$B86))</f>
        <v/>
      </c>
      <c r="G86" s="38" t="str">
        <f aca="false">IF($B86="","",SUMIF(憑證錄入!$A$6:$A$505,$B86,憑證錄入!$G$6:$G$505))</f>
        <v/>
      </c>
      <c r="H86" s="38" t="str">
        <f aca="false">IF($B86="","",SUMIF(憑證錄入!$A$6:$A$505,$B86,憑證錄入!$H$6:$H$505))</f>
        <v/>
      </c>
      <c r="I86" s="23" t="str">
        <f aca="false">IF($B86="","",IF(ROUND(G86-H86,2)=0,"✔","借貸不平"))</f>
        <v/>
      </c>
      <c r="J86" s="39" t="str">
        <f aca="false">IF($B86="","",IF(INDEX(憑證錄入!$I$6:$I$505,MATCH($B86,憑證錄入!$A$6:$A$505,0))&amp;""="","（未附）",INDEX(憑證錄入!$I$6:$I$505,MATCH($B86,憑證錄入!$A$6:$A$505,0))&amp;""))</f>
        <v/>
      </c>
      <c r="K86" s="32" t="str">
        <f aca="false">IF(OR($B86="",J86="（未附）"),"",HYPERLINK(IF(LEFT(J86,4)="http",J86,設定!$B$7&amp;J86),"開啟"))</f>
        <v/>
      </c>
    </row>
    <row r="87" customFormat="false" ht="15" hidden="false" customHeight="false" outlineLevel="0" collapsed="false">
      <c r="A87" s="35" t="n">
        <v>79</v>
      </c>
      <c r="B87" s="23" t="str">
        <f aca="false">IFERROR(INDEX(憑證錄入!$A$6:$A$505,MATCH(A87,憑證錄入!$P$6:$P$505,0)),"")</f>
        <v/>
      </c>
      <c r="C87" s="36" t="str">
        <f aca="false">IF($B87="","",INDEX(憑證錄入!$B$6:$B$505,MATCH($B87,憑證錄入!$A$6:$A$505,0)))</f>
        <v/>
      </c>
      <c r="D87" s="37" t="str">
        <f aca="false">IF($B87="","",INDEX(憑證錄入!$C$6:$C$505,MATCH($B87,憑證錄入!$A$6:$A$505,0))&amp;"")</f>
        <v/>
      </c>
      <c r="E87" s="8" t="str">
        <f aca="false">IF($B87="","",INDEX(憑證錄入!$D$6:$D$505,MATCH($B87,憑證錄入!$A$6:$A$505,0))&amp;"")</f>
        <v/>
      </c>
      <c r="F87" s="23" t="str">
        <f aca="false">IF($B87="","",COUNTIF(憑證錄入!$A$6:$A$505,$B87))</f>
        <v/>
      </c>
      <c r="G87" s="38" t="str">
        <f aca="false">IF($B87="","",SUMIF(憑證錄入!$A$6:$A$505,$B87,憑證錄入!$G$6:$G$505))</f>
        <v/>
      </c>
      <c r="H87" s="38" t="str">
        <f aca="false">IF($B87="","",SUMIF(憑證錄入!$A$6:$A$505,$B87,憑證錄入!$H$6:$H$505))</f>
        <v/>
      </c>
      <c r="I87" s="23" t="str">
        <f aca="false">IF($B87="","",IF(ROUND(G87-H87,2)=0,"✔","借貸不平"))</f>
        <v/>
      </c>
      <c r="J87" s="39" t="str">
        <f aca="false">IF($B87="","",IF(INDEX(憑證錄入!$I$6:$I$505,MATCH($B87,憑證錄入!$A$6:$A$505,0))&amp;""="","（未附）",INDEX(憑證錄入!$I$6:$I$505,MATCH($B87,憑證錄入!$A$6:$A$505,0))&amp;""))</f>
        <v/>
      </c>
      <c r="K87" s="32" t="str">
        <f aca="false">IF(OR($B87="",J87="（未附）"),"",HYPERLINK(IF(LEFT(J87,4)="http",J87,設定!$B$7&amp;J87),"開啟"))</f>
        <v/>
      </c>
    </row>
    <row r="88" customFormat="false" ht="15" hidden="false" customHeight="false" outlineLevel="0" collapsed="false">
      <c r="A88" s="35" t="n">
        <v>80</v>
      </c>
      <c r="B88" s="23" t="str">
        <f aca="false">IFERROR(INDEX(憑證錄入!$A$6:$A$505,MATCH(A88,憑證錄入!$P$6:$P$505,0)),"")</f>
        <v/>
      </c>
      <c r="C88" s="36" t="str">
        <f aca="false">IF($B88="","",INDEX(憑證錄入!$B$6:$B$505,MATCH($B88,憑證錄入!$A$6:$A$505,0)))</f>
        <v/>
      </c>
      <c r="D88" s="37" t="str">
        <f aca="false">IF($B88="","",INDEX(憑證錄入!$C$6:$C$505,MATCH($B88,憑證錄入!$A$6:$A$505,0))&amp;"")</f>
        <v/>
      </c>
      <c r="E88" s="8" t="str">
        <f aca="false">IF($B88="","",INDEX(憑證錄入!$D$6:$D$505,MATCH($B88,憑證錄入!$A$6:$A$505,0))&amp;"")</f>
        <v/>
      </c>
      <c r="F88" s="23" t="str">
        <f aca="false">IF($B88="","",COUNTIF(憑證錄入!$A$6:$A$505,$B88))</f>
        <v/>
      </c>
      <c r="G88" s="38" t="str">
        <f aca="false">IF($B88="","",SUMIF(憑證錄入!$A$6:$A$505,$B88,憑證錄入!$G$6:$G$505))</f>
        <v/>
      </c>
      <c r="H88" s="38" t="str">
        <f aca="false">IF($B88="","",SUMIF(憑證錄入!$A$6:$A$505,$B88,憑證錄入!$H$6:$H$505))</f>
        <v/>
      </c>
      <c r="I88" s="23" t="str">
        <f aca="false">IF($B88="","",IF(ROUND(G88-H88,2)=0,"✔","借貸不平"))</f>
        <v/>
      </c>
      <c r="J88" s="39" t="str">
        <f aca="false">IF($B88="","",IF(INDEX(憑證錄入!$I$6:$I$505,MATCH($B88,憑證錄入!$A$6:$A$505,0))&amp;""="","（未附）",INDEX(憑證錄入!$I$6:$I$505,MATCH($B88,憑證錄入!$A$6:$A$505,0))&amp;""))</f>
        <v/>
      </c>
      <c r="K88" s="32" t="str">
        <f aca="false">IF(OR($B88="",J88="（未附）"),"",HYPERLINK(IF(LEFT(J88,4)="http",J88,設定!$B$7&amp;J88),"開啟"))</f>
        <v/>
      </c>
    </row>
    <row r="89" customFormat="false" ht="15" hidden="false" customHeight="false" outlineLevel="0" collapsed="false">
      <c r="A89" s="35" t="n">
        <v>81</v>
      </c>
      <c r="B89" s="23" t="str">
        <f aca="false">IFERROR(INDEX(憑證錄入!$A$6:$A$505,MATCH(A89,憑證錄入!$P$6:$P$505,0)),"")</f>
        <v/>
      </c>
      <c r="C89" s="36" t="str">
        <f aca="false">IF($B89="","",INDEX(憑證錄入!$B$6:$B$505,MATCH($B89,憑證錄入!$A$6:$A$505,0)))</f>
        <v/>
      </c>
      <c r="D89" s="37" t="str">
        <f aca="false">IF($B89="","",INDEX(憑證錄入!$C$6:$C$505,MATCH($B89,憑證錄入!$A$6:$A$505,0))&amp;"")</f>
        <v/>
      </c>
      <c r="E89" s="8" t="str">
        <f aca="false">IF($B89="","",INDEX(憑證錄入!$D$6:$D$505,MATCH($B89,憑證錄入!$A$6:$A$505,0))&amp;"")</f>
        <v/>
      </c>
      <c r="F89" s="23" t="str">
        <f aca="false">IF($B89="","",COUNTIF(憑證錄入!$A$6:$A$505,$B89))</f>
        <v/>
      </c>
      <c r="G89" s="38" t="str">
        <f aca="false">IF($B89="","",SUMIF(憑證錄入!$A$6:$A$505,$B89,憑證錄入!$G$6:$G$505))</f>
        <v/>
      </c>
      <c r="H89" s="38" t="str">
        <f aca="false">IF($B89="","",SUMIF(憑證錄入!$A$6:$A$505,$B89,憑證錄入!$H$6:$H$505))</f>
        <v/>
      </c>
      <c r="I89" s="23" t="str">
        <f aca="false">IF($B89="","",IF(ROUND(G89-H89,2)=0,"✔","借貸不平"))</f>
        <v/>
      </c>
      <c r="J89" s="39" t="str">
        <f aca="false">IF($B89="","",IF(INDEX(憑證錄入!$I$6:$I$505,MATCH($B89,憑證錄入!$A$6:$A$505,0))&amp;""="","（未附）",INDEX(憑證錄入!$I$6:$I$505,MATCH($B89,憑證錄入!$A$6:$A$505,0))&amp;""))</f>
        <v/>
      </c>
      <c r="K89" s="32" t="str">
        <f aca="false">IF(OR($B89="",J89="（未附）"),"",HYPERLINK(IF(LEFT(J89,4)="http",J89,設定!$B$7&amp;J89),"開啟"))</f>
        <v/>
      </c>
    </row>
    <row r="90" customFormat="false" ht="15" hidden="false" customHeight="false" outlineLevel="0" collapsed="false">
      <c r="A90" s="35" t="n">
        <v>82</v>
      </c>
      <c r="B90" s="23" t="str">
        <f aca="false">IFERROR(INDEX(憑證錄入!$A$6:$A$505,MATCH(A90,憑證錄入!$P$6:$P$505,0)),"")</f>
        <v/>
      </c>
      <c r="C90" s="36" t="str">
        <f aca="false">IF($B90="","",INDEX(憑證錄入!$B$6:$B$505,MATCH($B90,憑證錄入!$A$6:$A$505,0)))</f>
        <v/>
      </c>
      <c r="D90" s="37" t="str">
        <f aca="false">IF($B90="","",INDEX(憑證錄入!$C$6:$C$505,MATCH($B90,憑證錄入!$A$6:$A$505,0))&amp;"")</f>
        <v/>
      </c>
      <c r="E90" s="8" t="str">
        <f aca="false">IF($B90="","",INDEX(憑證錄入!$D$6:$D$505,MATCH($B90,憑證錄入!$A$6:$A$505,0))&amp;"")</f>
        <v/>
      </c>
      <c r="F90" s="23" t="str">
        <f aca="false">IF($B90="","",COUNTIF(憑證錄入!$A$6:$A$505,$B90))</f>
        <v/>
      </c>
      <c r="G90" s="38" t="str">
        <f aca="false">IF($B90="","",SUMIF(憑證錄入!$A$6:$A$505,$B90,憑證錄入!$G$6:$G$505))</f>
        <v/>
      </c>
      <c r="H90" s="38" t="str">
        <f aca="false">IF($B90="","",SUMIF(憑證錄入!$A$6:$A$505,$B90,憑證錄入!$H$6:$H$505))</f>
        <v/>
      </c>
      <c r="I90" s="23" t="str">
        <f aca="false">IF($B90="","",IF(ROUND(G90-H90,2)=0,"✔","借貸不平"))</f>
        <v/>
      </c>
      <c r="J90" s="39" t="str">
        <f aca="false">IF($B90="","",IF(INDEX(憑證錄入!$I$6:$I$505,MATCH($B90,憑證錄入!$A$6:$A$505,0))&amp;""="","（未附）",INDEX(憑證錄入!$I$6:$I$505,MATCH($B90,憑證錄入!$A$6:$A$505,0))&amp;""))</f>
        <v/>
      </c>
      <c r="K90" s="32" t="str">
        <f aca="false">IF(OR($B90="",J90="（未附）"),"",HYPERLINK(IF(LEFT(J90,4)="http",J90,設定!$B$7&amp;J90),"開啟"))</f>
        <v/>
      </c>
    </row>
    <row r="91" customFormat="false" ht="15" hidden="false" customHeight="false" outlineLevel="0" collapsed="false">
      <c r="A91" s="35" t="n">
        <v>83</v>
      </c>
      <c r="B91" s="23" t="str">
        <f aca="false">IFERROR(INDEX(憑證錄入!$A$6:$A$505,MATCH(A91,憑證錄入!$P$6:$P$505,0)),"")</f>
        <v/>
      </c>
      <c r="C91" s="36" t="str">
        <f aca="false">IF($B91="","",INDEX(憑證錄入!$B$6:$B$505,MATCH($B91,憑證錄入!$A$6:$A$505,0)))</f>
        <v/>
      </c>
      <c r="D91" s="37" t="str">
        <f aca="false">IF($B91="","",INDEX(憑證錄入!$C$6:$C$505,MATCH($B91,憑證錄入!$A$6:$A$505,0))&amp;"")</f>
        <v/>
      </c>
      <c r="E91" s="8" t="str">
        <f aca="false">IF($B91="","",INDEX(憑證錄入!$D$6:$D$505,MATCH($B91,憑證錄入!$A$6:$A$505,0))&amp;"")</f>
        <v/>
      </c>
      <c r="F91" s="23" t="str">
        <f aca="false">IF($B91="","",COUNTIF(憑證錄入!$A$6:$A$505,$B91))</f>
        <v/>
      </c>
      <c r="G91" s="38" t="str">
        <f aca="false">IF($B91="","",SUMIF(憑證錄入!$A$6:$A$505,$B91,憑證錄入!$G$6:$G$505))</f>
        <v/>
      </c>
      <c r="H91" s="38" t="str">
        <f aca="false">IF($B91="","",SUMIF(憑證錄入!$A$6:$A$505,$B91,憑證錄入!$H$6:$H$505))</f>
        <v/>
      </c>
      <c r="I91" s="23" t="str">
        <f aca="false">IF($B91="","",IF(ROUND(G91-H91,2)=0,"✔","借貸不平"))</f>
        <v/>
      </c>
      <c r="J91" s="39" t="str">
        <f aca="false">IF($B91="","",IF(INDEX(憑證錄入!$I$6:$I$505,MATCH($B91,憑證錄入!$A$6:$A$505,0))&amp;""="","（未附）",INDEX(憑證錄入!$I$6:$I$505,MATCH($B91,憑證錄入!$A$6:$A$505,0))&amp;""))</f>
        <v/>
      </c>
      <c r="K91" s="32" t="str">
        <f aca="false">IF(OR($B91="",J91="（未附）"),"",HYPERLINK(IF(LEFT(J91,4)="http",J91,設定!$B$7&amp;J91),"開啟"))</f>
        <v/>
      </c>
    </row>
    <row r="92" customFormat="false" ht="15" hidden="false" customHeight="false" outlineLevel="0" collapsed="false">
      <c r="A92" s="35" t="n">
        <v>84</v>
      </c>
      <c r="B92" s="23" t="str">
        <f aca="false">IFERROR(INDEX(憑證錄入!$A$6:$A$505,MATCH(A92,憑證錄入!$P$6:$P$505,0)),"")</f>
        <v/>
      </c>
      <c r="C92" s="36" t="str">
        <f aca="false">IF($B92="","",INDEX(憑證錄入!$B$6:$B$505,MATCH($B92,憑證錄入!$A$6:$A$505,0)))</f>
        <v/>
      </c>
      <c r="D92" s="37" t="str">
        <f aca="false">IF($B92="","",INDEX(憑證錄入!$C$6:$C$505,MATCH($B92,憑證錄入!$A$6:$A$505,0))&amp;"")</f>
        <v/>
      </c>
      <c r="E92" s="8" t="str">
        <f aca="false">IF($B92="","",INDEX(憑證錄入!$D$6:$D$505,MATCH($B92,憑證錄入!$A$6:$A$505,0))&amp;"")</f>
        <v/>
      </c>
      <c r="F92" s="23" t="str">
        <f aca="false">IF($B92="","",COUNTIF(憑證錄入!$A$6:$A$505,$B92))</f>
        <v/>
      </c>
      <c r="G92" s="38" t="str">
        <f aca="false">IF($B92="","",SUMIF(憑證錄入!$A$6:$A$505,$B92,憑證錄入!$G$6:$G$505))</f>
        <v/>
      </c>
      <c r="H92" s="38" t="str">
        <f aca="false">IF($B92="","",SUMIF(憑證錄入!$A$6:$A$505,$B92,憑證錄入!$H$6:$H$505))</f>
        <v/>
      </c>
      <c r="I92" s="23" t="str">
        <f aca="false">IF($B92="","",IF(ROUND(G92-H92,2)=0,"✔","借貸不平"))</f>
        <v/>
      </c>
      <c r="J92" s="39" t="str">
        <f aca="false">IF($B92="","",IF(INDEX(憑證錄入!$I$6:$I$505,MATCH($B92,憑證錄入!$A$6:$A$505,0))&amp;""="","（未附）",INDEX(憑證錄入!$I$6:$I$505,MATCH($B92,憑證錄入!$A$6:$A$505,0))&amp;""))</f>
        <v/>
      </c>
      <c r="K92" s="32" t="str">
        <f aca="false">IF(OR($B92="",J92="（未附）"),"",HYPERLINK(IF(LEFT(J92,4)="http",J92,設定!$B$7&amp;J92),"開啟"))</f>
        <v/>
      </c>
    </row>
    <row r="93" customFormat="false" ht="15" hidden="false" customHeight="false" outlineLevel="0" collapsed="false">
      <c r="A93" s="35" t="n">
        <v>85</v>
      </c>
      <c r="B93" s="23" t="str">
        <f aca="false">IFERROR(INDEX(憑證錄入!$A$6:$A$505,MATCH(A93,憑證錄入!$P$6:$P$505,0)),"")</f>
        <v/>
      </c>
      <c r="C93" s="36" t="str">
        <f aca="false">IF($B93="","",INDEX(憑證錄入!$B$6:$B$505,MATCH($B93,憑證錄入!$A$6:$A$505,0)))</f>
        <v/>
      </c>
      <c r="D93" s="37" t="str">
        <f aca="false">IF($B93="","",INDEX(憑證錄入!$C$6:$C$505,MATCH($B93,憑證錄入!$A$6:$A$505,0))&amp;"")</f>
        <v/>
      </c>
      <c r="E93" s="8" t="str">
        <f aca="false">IF($B93="","",INDEX(憑證錄入!$D$6:$D$505,MATCH($B93,憑證錄入!$A$6:$A$505,0))&amp;"")</f>
        <v/>
      </c>
      <c r="F93" s="23" t="str">
        <f aca="false">IF($B93="","",COUNTIF(憑證錄入!$A$6:$A$505,$B93))</f>
        <v/>
      </c>
      <c r="G93" s="38" t="str">
        <f aca="false">IF($B93="","",SUMIF(憑證錄入!$A$6:$A$505,$B93,憑證錄入!$G$6:$G$505))</f>
        <v/>
      </c>
      <c r="H93" s="38" t="str">
        <f aca="false">IF($B93="","",SUMIF(憑證錄入!$A$6:$A$505,$B93,憑證錄入!$H$6:$H$505))</f>
        <v/>
      </c>
      <c r="I93" s="23" t="str">
        <f aca="false">IF($B93="","",IF(ROUND(G93-H93,2)=0,"✔","借貸不平"))</f>
        <v/>
      </c>
      <c r="J93" s="39" t="str">
        <f aca="false">IF($B93="","",IF(INDEX(憑證錄入!$I$6:$I$505,MATCH($B93,憑證錄入!$A$6:$A$505,0))&amp;""="","（未附）",INDEX(憑證錄入!$I$6:$I$505,MATCH($B93,憑證錄入!$A$6:$A$505,0))&amp;""))</f>
        <v/>
      </c>
      <c r="K93" s="32" t="str">
        <f aca="false">IF(OR($B93="",J93="（未附）"),"",HYPERLINK(IF(LEFT(J93,4)="http",J93,設定!$B$7&amp;J93),"開啟"))</f>
        <v/>
      </c>
    </row>
    <row r="94" customFormat="false" ht="15" hidden="false" customHeight="false" outlineLevel="0" collapsed="false">
      <c r="A94" s="35" t="n">
        <v>86</v>
      </c>
      <c r="B94" s="23" t="str">
        <f aca="false">IFERROR(INDEX(憑證錄入!$A$6:$A$505,MATCH(A94,憑證錄入!$P$6:$P$505,0)),"")</f>
        <v/>
      </c>
      <c r="C94" s="36" t="str">
        <f aca="false">IF($B94="","",INDEX(憑證錄入!$B$6:$B$505,MATCH($B94,憑證錄入!$A$6:$A$505,0)))</f>
        <v/>
      </c>
      <c r="D94" s="37" t="str">
        <f aca="false">IF($B94="","",INDEX(憑證錄入!$C$6:$C$505,MATCH($B94,憑證錄入!$A$6:$A$505,0))&amp;"")</f>
        <v/>
      </c>
      <c r="E94" s="8" t="str">
        <f aca="false">IF($B94="","",INDEX(憑證錄入!$D$6:$D$505,MATCH($B94,憑證錄入!$A$6:$A$505,0))&amp;"")</f>
        <v/>
      </c>
      <c r="F94" s="23" t="str">
        <f aca="false">IF($B94="","",COUNTIF(憑證錄入!$A$6:$A$505,$B94))</f>
        <v/>
      </c>
      <c r="G94" s="38" t="str">
        <f aca="false">IF($B94="","",SUMIF(憑證錄入!$A$6:$A$505,$B94,憑證錄入!$G$6:$G$505))</f>
        <v/>
      </c>
      <c r="H94" s="38" t="str">
        <f aca="false">IF($B94="","",SUMIF(憑證錄入!$A$6:$A$505,$B94,憑證錄入!$H$6:$H$505))</f>
        <v/>
      </c>
      <c r="I94" s="23" t="str">
        <f aca="false">IF($B94="","",IF(ROUND(G94-H94,2)=0,"✔","借貸不平"))</f>
        <v/>
      </c>
      <c r="J94" s="39" t="str">
        <f aca="false">IF($B94="","",IF(INDEX(憑證錄入!$I$6:$I$505,MATCH($B94,憑證錄入!$A$6:$A$505,0))&amp;""="","（未附）",INDEX(憑證錄入!$I$6:$I$505,MATCH($B94,憑證錄入!$A$6:$A$505,0))&amp;""))</f>
        <v/>
      </c>
      <c r="K94" s="32" t="str">
        <f aca="false">IF(OR($B94="",J94="（未附）"),"",HYPERLINK(IF(LEFT(J94,4)="http",J94,設定!$B$7&amp;J94),"開啟"))</f>
        <v/>
      </c>
    </row>
    <row r="95" customFormat="false" ht="15" hidden="false" customHeight="false" outlineLevel="0" collapsed="false">
      <c r="A95" s="35" t="n">
        <v>87</v>
      </c>
      <c r="B95" s="23" t="str">
        <f aca="false">IFERROR(INDEX(憑證錄入!$A$6:$A$505,MATCH(A95,憑證錄入!$P$6:$P$505,0)),"")</f>
        <v/>
      </c>
      <c r="C95" s="36" t="str">
        <f aca="false">IF($B95="","",INDEX(憑證錄入!$B$6:$B$505,MATCH($B95,憑證錄入!$A$6:$A$505,0)))</f>
        <v/>
      </c>
      <c r="D95" s="37" t="str">
        <f aca="false">IF($B95="","",INDEX(憑證錄入!$C$6:$C$505,MATCH($B95,憑證錄入!$A$6:$A$505,0))&amp;"")</f>
        <v/>
      </c>
      <c r="E95" s="8" t="str">
        <f aca="false">IF($B95="","",INDEX(憑證錄入!$D$6:$D$505,MATCH($B95,憑證錄入!$A$6:$A$505,0))&amp;"")</f>
        <v/>
      </c>
      <c r="F95" s="23" t="str">
        <f aca="false">IF($B95="","",COUNTIF(憑證錄入!$A$6:$A$505,$B95))</f>
        <v/>
      </c>
      <c r="G95" s="38" t="str">
        <f aca="false">IF($B95="","",SUMIF(憑證錄入!$A$6:$A$505,$B95,憑證錄入!$G$6:$G$505))</f>
        <v/>
      </c>
      <c r="H95" s="38" t="str">
        <f aca="false">IF($B95="","",SUMIF(憑證錄入!$A$6:$A$505,$B95,憑證錄入!$H$6:$H$505))</f>
        <v/>
      </c>
      <c r="I95" s="23" t="str">
        <f aca="false">IF($B95="","",IF(ROUND(G95-H95,2)=0,"✔","借貸不平"))</f>
        <v/>
      </c>
      <c r="J95" s="39" t="str">
        <f aca="false">IF($B95="","",IF(INDEX(憑證錄入!$I$6:$I$505,MATCH($B95,憑證錄入!$A$6:$A$505,0))&amp;""="","（未附）",INDEX(憑證錄入!$I$6:$I$505,MATCH($B95,憑證錄入!$A$6:$A$505,0))&amp;""))</f>
        <v/>
      </c>
      <c r="K95" s="32" t="str">
        <f aca="false">IF(OR($B95="",J95="（未附）"),"",HYPERLINK(IF(LEFT(J95,4)="http",J95,設定!$B$7&amp;J95),"開啟"))</f>
        <v/>
      </c>
    </row>
    <row r="96" customFormat="false" ht="15" hidden="false" customHeight="false" outlineLevel="0" collapsed="false">
      <c r="A96" s="35" t="n">
        <v>88</v>
      </c>
      <c r="B96" s="23" t="str">
        <f aca="false">IFERROR(INDEX(憑證錄入!$A$6:$A$505,MATCH(A96,憑證錄入!$P$6:$P$505,0)),"")</f>
        <v/>
      </c>
      <c r="C96" s="36" t="str">
        <f aca="false">IF($B96="","",INDEX(憑證錄入!$B$6:$B$505,MATCH($B96,憑證錄入!$A$6:$A$505,0)))</f>
        <v/>
      </c>
      <c r="D96" s="37" t="str">
        <f aca="false">IF($B96="","",INDEX(憑證錄入!$C$6:$C$505,MATCH($B96,憑證錄入!$A$6:$A$505,0))&amp;"")</f>
        <v/>
      </c>
      <c r="E96" s="8" t="str">
        <f aca="false">IF($B96="","",INDEX(憑證錄入!$D$6:$D$505,MATCH($B96,憑證錄入!$A$6:$A$505,0))&amp;"")</f>
        <v/>
      </c>
      <c r="F96" s="23" t="str">
        <f aca="false">IF($B96="","",COUNTIF(憑證錄入!$A$6:$A$505,$B96))</f>
        <v/>
      </c>
      <c r="G96" s="38" t="str">
        <f aca="false">IF($B96="","",SUMIF(憑證錄入!$A$6:$A$505,$B96,憑證錄入!$G$6:$G$505))</f>
        <v/>
      </c>
      <c r="H96" s="38" t="str">
        <f aca="false">IF($B96="","",SUMIF(憑證錄入!$A$6:$A$505,$B96,憑證錄入!$H$6:$H$505))</f>
        <v/>
      </c>
      <c r="I96" s="23" t="str">
        <f aca="false">IF($B96="","",IF(ROUND(G96-H96,2)=0,"✔","借貸不平"))</f>
        <v/>
      </c>
      <c r="J96" s="39" t="str">
        <f aca="false">IF($B96="","",IF(INDEX(憑證錄入!$I$6:$I$505,MATCH($B96,憑證錄入!$A$6:$A$505,0))&amp;""="","（未附）",INDEX(憑證錄入!$I$6:$I$505,MATCH($B96,憑證錄入!$A$6:$A$505,0))&amp;""))</f>
        <v/>
      </c>
      <c r="K96" s="32" t="str">
        <f aca="false">IF(OR($B96="",J96="（未附）"),"",HYPERLINK(IF(LEFT(J96,4)="http",J96,設定!$B$7&amp;J96),"開啟"))</f>
        <v/>
      </c>
    </row>
    <row r="97" customFormat="false" ht="15" hidden="false" customHeight="false" outlineLevel="0" collapsed="false">
      <c r="A97" s="35" t="n">
        <v>89</v>
      </c>
      <c r="B97" s="23" t="str">
        <f aca="false">IFERROR(INDEX(憑證錄入!$A$6:$A$505,MATCH(A97,憑證錄入!$P$6:$P$505,0)),"")</f>
        <v/>
      </c>
      <c r="C97" s="36" t="str">
        <f aca="false">IF($B97="","",INDEX(憑證錄入!$B$6:$B$505,MATCH($B97,憑證錄入!$A$6:$A$505,0)))</f>
        <v/>
      </c>
      <c r="D97" s="37" t="str">
        <f aca="false">IF($B97="","",INDEX(憑證錄入!$C$6:$C$505,MATCH($B97,憑證錄入!$A$6:$A$505,0))&amp;"")</f>
        <v/>
      </c>
      <c r="E97" s="8" t="str">
        <f aca="false">IF($B97="","",INDEX(憑證錄入!$D$6:$D$505,MATCH($B97,憑證錄入!$A$6:$A$505,0))&amp;"")</f>
        <v/>
      </c>
      <c r="F97" s="23" t="str">
        <f aca="false">IF($B97="","",COUNTIF(憑證錄入!$A$6:$A$505,$B97))</f>
        <v/>
      </c>
      <c r="G97" s="38" t="str">
        <f aca="false">IF($B97="","",SUMIF(憑證錄入!$A$6:$A$505,$B97,憑證錄入!$G$6:$G$505))</f>
        <v/>
      </c>
      <c r="H97" s="38" t="str">
        <f aca="false">IF($B97="","",SUMIF(憑證錄入!$A$6:$A$505,$B97,憑證錄入!$H$6:$H$505))</f>
        <v/>
      </c>
      <c r="I97" s="23" t="str">
        <f aca="false">IF($B97="","",IF(ROUND(G97-H97,2)=0,"✔","借貸不平"))</f>
        <v/>
      </c>
      <c r="J97" s="39" t="str">
        <f aca="false">IF($B97="","",IF(INDEX(憑證錄入!$I$6:$I$505,MATCH($B97,憑證錄入!$A$6:$A$505,0))&amp;""="","（未附）",INDEX(憑證錄入!$I$6:$I$505,MATCH($B97,憑證錄入!$A$6:$A$505,0))&amp;""))</f>
        <v/>
      </c>
      <c r="K97" s="32" t="str">
        <f aca="false">IF(OR($B97="",J97="（未附）"),"",HYPERLINK(IF(LEFT(J97,4)="http",J97,設定!$B$7&amp;J97),"開啟"))</f>
        <v/>
      </c>
    </row>
    <row r="98" customFormat="false" ht="15" hidden="false" customHeight="false" outlineLevel="0" collapsed="false">
      <c r="A98" s="35" t="n">
        <v>90</v>
      </c>
      <c r="B98" s="23" t="str">
        <f aca="false">IFERROR(INDEX(憑證錄入!$A$6:$A$505,MATCH(A98,憑證錄入!$P$6:$P$505,0)),"")</f>
        <v/>
      </c>
      <c r="C98" s="36" t="str">
        <f aca="false">IF($B98="","",INDEX(憑證錄入!$B$6:$B$505,MATCH($B98,憑證錄入!$A$6:$A$505,0)))</f>
        <v/>
      </c>
      <c r="D98" s="37" t="str">
        <f aca="false">IF($B98="","",INDEX(憑證錄入!$C$6:$C$505,MATCH($B98,憑證錄入!$A$6:$A$505,0))&amp;"")</f>
        <v/>
      </c>
      <c r="E98" s="8" t="str">
        <f aca="false">IF($B98="","",INDEX(憑證錄入!$D$6:$D$505,MATCH($B98,憑證錄入!$A$6:$A$505,0))&amp;"")</f>
        <v/>
      </c>
      <c r="F98" s="23" t="str">
        <f aca="false">IF($B98="","",COUNTIF(憑證錄入!$A$6:$A$505,$B98))</f>
        <v/>
      </c>
      <c r="G98" s="38" t="str">
        <f aca="false">IF($B98="","",SUMIF(憑證錄入!$A$6:$A$505,$B98,憑證錄入!$G$6:$G$505))</f>
        <v/>
      </c>
      <c r="H98" s="38" t="str">
        <f aca="false">IF($B98="","",SUMIF(憑證錄入!$A$6:$A$505,$B98,憑證錄入!$H$6:$H$505))</f>
        <v/>
      </c>
      <c r="I98" s="23" t="str">
        <f aca="false">IF($B98="","",IF(ROUND(G98-H98,2)=0,"✔","借貸不平"))</f>
        <v/>
      </c>
      <c r="J98" s="39" t="str">
        <f aca="false">IF($B98="","",IF(INDEX(憑證錄入!$I$6:$I$505,MATCH($B98,憑證錄入!$A$6:$A$505,0))&amp;""="","（未附）",INDEX(憑證錄入!$I$6:$I$505,MATCH($B98,憑證錄入!$A$6:$A$505,0))&amp;""))</f>
        <v/>
      </c>
      <c r="K98" s="32" t="str">
        <f aca="false">IF(OR($B98="",J98="（未附）"),"",HYPERLINK(IF(LEFT(J98,4)="http",J98,設定!$B$7&amp;J98),"開啟"))</f>
        <v/>
      </c>
    </row>
    <row r="99" customFormat="false" ht="15" hidden="false" customHeight="false" outlineLevel="0" collapsed="false">
      <c r="A99" s="35" t="n">
        <v>91</v>
      </c>
      <c r="B99" s="23" t="str">
        <f aca="false">IFERROR(INDEX(憑證錄入!$A$6:$A$505,MATCH(A99,憑證錄入!$P$6:$P$505,0)),"")</f>
        <v/>
      </c>
      <c r="C99" s="36" t="str">
        <f aca="false">IF($B99="","",INDEX(憑證錄入!$B$6:$B$505,MATCH($B99,憑證錄入!$A$6:$A$505,0)))</f>
        <v/>
      </c>
      <c r="D99" s="37" t="str">
        <f aca="false">IF($B99="","",INDEX(憑證錄入!$C$6:$C$505,MATCH($B99,憑證錄入!$A$6:$A$505,0))&amp;"")</f>
        <v/>
      </c>
      <c r="E99" s="8" t="str">
        <f aca="false">IF($B99="","",INDEX(憑證錄入!$D$6:$D$505,MATCH($B99,憑證錄入!$A$6:$A$505,0))&amp;"")</f>
        <v/>
      </c>
      <c r="F99" s="23" t="str">
        <f aca="false">IF($B99="","",COUNTIF(憑證錄入!$A$6:$A$505,$B99))</f>
        <v/>
      </c>
      <c r="G99" s="38" t="str">
        <f aca="false">IF($B99="","",SUMIF(憑證錄入!$A$6:$A$505,$B99,憑證錄入!$G$6:$G$505))</f>
        <v/>
      </c>
      <c r="H99" s="38" t="str">
        <f aca="false">IF($B99="","",SUMIF(憑證錄入!$A$6:$A$505,$B99,憑證錄入!$H$6:$H$505))</f>
        <v/>
      </c>
      <c r="I99" s="23" t="str">
        <f aca="false">IF($B99="","",IF(ROUND(G99-H99,2)=0,"✔","借貸不平"))</f>
        <v/>
      </c>
      <c r="J99" s="39" t="str">
        <f aca="false">IF($B99="","",IF(INDEX(憑證錄入!$I$6:$I$505,MATCH($B99,憑證錄入!$A$6:$A$505,0))&amp;""="","（未附）",INDEX(憑證錄入!$I$6:$I$505,MATCH($B99,憑證錄入!$A$6:$A$505,0))&amp;""))</f>
        <v/>
      </c>
      <c r="K99" s="32" t="str">
        <f aca="false">IF(OR($B99="",J99="（未附）"),"",HYPERLINK(IF(LEFT(J99,4)="http",J99,設定!$B$7&amp;J99),"開啟"))</f>
        <v/>
      </c>
    </row>
    <row r="100" customFormat="false" ht="15" hidden="false" customHeight="false" outlineLevel="0" collapsed="false">
      <c r="A100" s="35" t="n">
        <v>92</v>
      </c>
      <c r="B100" s="23" t="str">
        <f aca="false">IFERROR(INDEX(憑證錄入!$A$6:$A$505,MATCH(A100,憑證錄入!$P$6:$P$505,0)),"")</f>
        <v/>
      </c>
      <c r="C100" s="36" t="str">
        <f aca="false">IF($B100="","",INDEX(憑證錄入!$B$6:$B$505,MATCH($B100,憑證錄入!$A$6:$A$505,0)))</f>
        <v/>
      </c>
      <c r="D100" s="37" t="str">
        <f aca="false">IF($B100="","",INDEX(憑證錄入!$C$6:$C$505,MATCH($B100,憑證錄入!$A$6:$A$505,0))&amp;"")</f>
        <v/>
      </c>
      <c r="E100" s="8" t="str">
        <f aca="false">IF($B100="","",INDEX(憑證錄入!$D$6:$D$505,MATCH($B100,憑證錄入!$A$6:$A$505,0))&amp;"")</f>
        <v/>
      </c>
      <c r="F100" s="23" t="str">
        <f aca="false">IF($B100="","",COUNTIF(憑證錄入!$A$6:$A$505,$B100))</f>
        <v/>
      </c>
      <c r="G100" s="38" t="str">
        <f aca="false">IF($B100="","",SUMIF(憑證錄入!$A$6:$A$505,$B100,憑證錄入!$G$6:$G$505))</f>
        <v/>
      </c>
      <c r="H100" s="38" t="str">
        <f aca="false">IF($B100="","",SUMIF(憑證錄入!$A$6:$A$505,$B100,憑證錄入!$H$6:$H$505))</f>
        <v/>
      </c>
      <c r="I100" s="23" t="str">
        <f aca="false">IF($B100="","",IF(ROUND(G100-H100,2)=0,"✔","借貸不平"))</f>
        <v/>
      </c>
      <c r="J100" s="39" t="str">
        <f aca="false">IF($B100="","",IF(INDEX(憑證錄入!$I$6:$I$505,MATCH($B100,憑證錄入!$A$6:$A$505,0))&amp;""="","（未附）",INDEX(憑證錄入!$I$6:$I$505,MATCH($B100,憑證錄入!$A$6:$A$505,0))&amp;""))</f>
        <v/>
      </c>
      <c r="K100" s="32" t="str">
        <f aca="false">IF(OR($B100="",J100="（未附）"),"",HYPERLINK(IF(LEFT(J100,4)="http",J100,設定!$B$7&amp;J100),"開啟"))</f>
        <v/>
      </c>
    </row>
    <row r="101" customFormat="false" ht="15" hidden="false" customHeight="false" outlineLevel="0" collapsed="false">
      <c r="A101" s="35" t="n">
        <v>93</v>
      </c>
      <c r="B101" s="23" t="str">
        <f aca="false">IFERROR(INDEX(憑證錄入!$A$6:$A$505,MATCH(A101,憑證錄入!$P$6:$P$505,0)),"")</f>
        <v/>
      </c>
      <c r="C101" s="36" t="str">
        <f aca="false">IF($B101="","",INDEX(憑證錄入!$B$6:$B$505,MATCH($B101,憑證錄入!$A$6:$A$505,0)))</f>
        <v/>
      </c>
      <c r="D101" s="37" t="str">
        <f aca="false">IF($B101="","",INDEX(憑證錄入!$C$6:$C$505,MATCH($B101,憑證錄入!$A$6:$A$505,0))&amp;"")</f>
        <v/>
      </c>
      <c r="E101" s="8" t="str">
        <f aca="false">IF($B101="","",INDEX(憑證錄入!$D$6:$D$505,MATCH($B101,憑證錄入!$A$6:$A$505,0))&amp;"")</f>
        <v/>
      </c>
      <c r="F101" s="23" t="str">
        <f aca="false">IF($B101="","",COUNTIF(憑證錄入!$A$6:$A$505,$B101))</f>
        <v/>
      </c>
      <c r="G101" s="38" t="str">
        <f aca="false">IF($B101="","",SUMIF(憑證錄入!$A$6:$A$505,$B101,憑證錄入!$G$6:$G$505))</f>
        <v/>
      </c>
      <c r="H101" s="38" t="str">
        <f aca="false">IF($B101="","",SUMIF(憑證錄入!$A$6:$A$505,$B101,憑證錄入!$H$6:$H$505))</f>
        <v/>
      </c>
      <c r="I101" s="23" t="str">
        <f aca="false">IF($B101="","",IF(ROUND(G101-H101,2)=0,"✔","借貸不平"))</f>
        <v/>
      </c>
      <c r="J101" s="39" t="str">
        <f aca="false">IF($B101="","",IF(INDEX(憑證錄入!$I$6:$I$505,MATCH($B101,憑證錄入!$A$6:$A$505,0))&amp;""="","（未附）",INDEX(憑證錄入!$I$6:$I$505,MATCH($B101,憑證錄入!$A$6:$A$505,0))&amp;""))</f>
        <v/>
      </c>
      <c r="K101" s="32" t="str">
        <f aca="false">IF(OR($B101="",J101="（未附）"),"",HYPERLINK(IF(LEFT(J101,4)="http",J101,設定!$B$7&amp;J101),"開啟"))</f>
        <v/>
      </c>
    </row>
    <row r="102" customFormat="false" ht="15" hidden="false" customHeight="false" outlineLevel="0" collapsed="false">
      <c r="A102" s="35" t="n">
        <v>94</v>
      </c>
      <c r="B102" s="23" t="str">
        <f aca="false">IFERROR(INDEX(憑證錄入!$A$6:$A$505,MATCH(A102,憑證錄入!$P$6:$P$505,0)),"")</f>
        <v/>
      </c>
      <c r="C102" s="36" t="str">
        <f aca="false">IF($B102="","",INDEX(憑證錄入!$B$6:$B$505,MATCH($B102,憑證錄入!$A$6:$A$505,0)))</f>
        <v/>
      </c>
      <c r="D102" s="37" t="str">
        <f aca="false">IF($B102="","",INDEX(憑證錄入!$C$6:$C$505,MATCH($B102,憑證錄入!$A$6:$A$505,0))&amp;"")</f>
        <v/>
      </c>
      <c r="E102" s="8" t="str">
        <f aca="false">IF($B102="","",INDEX(憑證錄入!$D$6:$D$505,MATCH($B102,憑證錄入!$A$6:$A$505,0))&amp;"")</f>
        <v/>
      </c>
      <c r="F102" s="23" t="str">
        <f aca="false">IF($B102="","",COUNTIF(憑證錄入!$A$6:$A$505,$B102))</f>
        <v/>
      </c>
      <c r="G102" s="38" t="str">
        <f aca="false">IF($B102="","",SUMIF(憑證錄入!$A$6:$A$505,$B102,憑證錄入!$G$6:$G$505))</f>
        <v/>
      </c>
      <c r="H102" s="38" t="str">
        <f aca="false">IF($B102="","",SUMIF(憑證錄入!$A$6:$A$505,$B102,憑證錄入!$H$6:$H$505))</f>
        <v/>
      </c>
      <c r="I102" s="23" t="str">
        <f aca="false">IF($B102="","",IF(ROUND(G102-H102,2)=0,"✔","借貸不平"))</f>
        <v/>
      </c>
      <c r="J102" s="39" t="str">
        <f aca="false">IF($B102="","",IF(INDEX(憑證錄入!$I$6:$I$505,MATCH($B102,憑證錄入!$A$6:$A$505,0))&amp;""="","（未附）",INDEX(憑證錄入!$I$6:$I$505,MATCH($B102,憑證錄入!$A$6:$A$505,0))&amp;""))</f>
        <v/>
      </c>
      <c r="K102" s="32" t="str">
        <f aca="false">IF(OR($B102="",J102="（未附）"),"",HYPERLINK(IF(LEFT(J102,4)="http",J102,設定!$B$7&amp;J102),"開啟"))</f>
        <v/>
      </c>
    </row>
    <row r="103" customFormat="false" ht="15" hidden="false" customHeight="false" outlineLevel="0" collapsed="false">
      <c r="A103" s="35" t="n">
        <v>95</v>
      </c>
      <c r="B103" s="23" t="str">
        <f aca="false">IFERROR(INDEX(憑證錄入!$A$6:$A$505,MATCH(A103,憑證錄入!$P$6:$P$505,0)),"")</f>
        <v/>
      </c>
      <c r="C103" s="36" t="str">
        <f aca="false">IF($B103="","",INDEX(憑證錄入!$B$6:$B$505,MATCH($B103,憑證錄入!$A$6:$A$505,0)))</f>
        <v/>
      </c>
      <c r="D103" s="37" t="str">
        <f aca="false">IF($B103="","",INDEX(憑證錄入!$C$6:$C$505,MATCH($B103,憑證錄入!$A$6:$A$505,0))&amp;"")</f>
        <v/>
      </c>
      <c r="E103" s="8" t="str">
        <f aca="false">IF($B103="","",INDEX(憑證錄入!$D$6:$D$505,MATCH($B103,憑證錄入!$A$6:$A$505,0))&amp;"")</f>
        <v/>
      </c>
      <c r="F103" s="23" t="str">
        <f aca="false">IF($B103="","",COUNTIF(憑證錄入!$A$6:$A$505,$B103))</f>
        <v/>
      </c>
      <c r="G103" s="38" t="str">
        <f aca="false">IF($B103="","",SUMIF(憑證錄入!$A$6:$A$505,$B103,憑證錄入!$G$6:$G$505))</f>
        <v/>
      </c>
      <c r="H103" s="38" t="str">
        <f aca="false">IF($B103="","",SUMIF(憑證錄入!$A$6:$A$505,$B103,憑證錄入!$H$6:$H$505))</f>
        <v/>
      </c>
      <c r="I103" s="23" t="str">
        <f aca="false">IF($B103="","",IF(ROUND(G103-H103,2)=0,"✔","借貸不平"))</f>
        <v/>
      </c>
      <c r="J103" s="39" t="str">
        <f aca="false">IF($B103="","",IF(INDEX(憑證錄入!$I$6:$I$505,MATCH($B103,憑證錄入!$A$6:$A$505,0))&amp;""="","（未附）",INDEX(憑證錄入!$I$6:$I$505,MATCH($B103,憑證錄入!$A$6:$A$505,0))&amp;""))</f>
        <v/>
      </c>
      <c r="K103" s="32" t="str">
        <f aca="false">IF(OR($B103="",J103="（未附）"),"",HYPERLINK(IF(LEFT(J103,4)="http",J103,設定!$B$7&amp;J103),"開啟"))</f>
        <v/>
      </c>
    </row>
    <row r="104" customFormat="false" ht="15" hidden="false" customHeight="false" outlineLevel="0" collapsed="false">
      <c r="A104" s="35" t="n">
        <v>96</v>
      </c>
      <c r="B104" s="23" t="str">
        <f aca="false">IFERROR(INDEX(憑證錄入!$A$6:$A$505,MATCH(A104,憑證錄入!$P$6:$P$505,0)),"")</f>
        <v/>
      </c>
      <c r="C104" s="36" t="str">
        <f aca="false">IF($B104="","",INDEX(憑證錄入!$B$6:$B$505,MATCH($B104,憑證錄入!$A$6:$A$505,0)))</f>
        <v/>
      </c>
      <c r="D104" s="37" t="str">
        <f aca="false">IF($B104="","",INDEX(憑證錄入!$C$6:$C$505,MATCH($B104,憑證錄入!$A$6:$A$505,0))&amp;"")</f>
        <v/>
      </c>
      <c r="E104" s="8" t="str">
        <f aca="false">IF($B104="","",INDEX(憑證錄入!$D$6:$D$505,MATCH($B104,憑證錄入!$A$6:$A$505,0))&amp;"")</f>
        <v/>
      </c>
      <c r="F104" s="23" t="str">
        <f aca="false">IF($B104="","",COUNTIF(憑證錄入!$A$6:$A$505,$B104))</f>
        <v/>
      </c>
      <c r="G104" s="38" t="str">
        <f aca="false">IF($B104="","",SUMIF(憑證錄入!$A$6:$A$505,$B104,憑證錄入!$G$6:$G$505))</f>
        <v/>
      </c>
      <c r="H104" s="38" t="str">
        <f aca="false">IF($B104="","",SUMIF(憑證錄入!$A$6:$A$505,$B104,憑證錄入!$H$6:$H$505))</f>
        <v/>
      </c>
      <c r="I104" s="23" t="str">
        <f aca="false">IF($B104="","",IF(ROUND(G104-H104,2)=0,"✔","借貸不平"))</f>
        <v/>
      </c>
      <c r="J104" s="39" t="str">
        <f aca="false">IF($B104="","",IF(INDEX(憑證錄入!$I$6:$I$505,MATCH($B104,憑證錄入!$A$6:$A$505,0))&amp;""="","（未附）",INDEX(憑證錄入!$I$6:$I$505,MATCH($B104,憑證錄入!$A$6:$A$505,0))&amp;""))</f>
        <v/>
      </c>
      <c r="K104" s="32" t="str">
        <f aca="false">IF(OR($B104="",J104="（未附）"),"",HYPERLINK(IF(LEFT(J104,4)="http",J104,設定!$B$7&amp;J104),"開啟"))</f>
        <v/>
      </c>
    </row>
    <row r="105" customFormat="false" ht="15" hidden="false" customHeight="false" outlineLevel="0" collapsed="false">
      <c r="A105" s="35" t="n">
        <v>97</v>
      </c>
      <c r="B105" s="23" t="str">
        <f aca="false">IFERROR(INDEX(憑證錄入!$A$6:$A$505,MATCH(A105,憑證錄入!$P$6:$P$505,0)),"")</f>
        <v/>
      </c>
      <c r="C105" s="36" t="str">
        <f aca="false">IF($B105="","",INDEX(憑證錄入!$B$6:$B$505,MATCH($B105,憑證錄入!$A$6:$A$505,0)))</f>
        <v/>
      </c>
      <c r="D105" s="37" t="str">
        <f aca="false">IF($B105="","",INDEX(憑證錄入!$C$6:$C$505,MATCH($B105,憑證錄入!$A$6:$A$505,0))&amp;"")</f>
        <v/>
      </c>
      <c r="E105" s="8" t="str">
        <f aca="false">IF($B105="","",INDEX(憑證錄入!$D$6:$D$505,MATCH($B105,憑證錄入!$A$6:$A$505,0))&amp;"")</f>
        <v/>
      </c>
      <c r="F105" s="23" t="str">
        <f aca="false">IF($B105="","",COUNTIF(憑證錄入!$A$6:$A$505,$B105))</f>
        <v/>
      </c>
      <c r="G105" s="38" t="str">
        <f aca="false">IF($B105="","",SUMIF(憑證錄入!$A$6:$A$505,$B105,憑證錄入!$G$6:$G$505))</f>
        <v/>
      </c>
      <c r="H105" s="38" t="str">
        <f aca="false">IF($B105="","",SUMIF(憑證錄入!$A$6:$A$505,$B105,憑證錄入!$H$6:$H$505))</f>
        <v/>
      </c>
      <c r="I105" s="23" t="str">
        <f aca="false">IF($B105="","",IF(ROUND(G105-H105,2)=0,"✔","借貸不平"))</f>
        <v/>
      </c>
      <c r="J105" s="39" t="str">
        <f aca="false">IF($B105="","",IF(INDEX(憑證錄入!$I$6:$I$505,MATCH($B105,憑證錄入!$A$6:$A$505,0))&amp;""="","（未附）",INDEX(憑證錄入!$I$6:$I$505,MATCH($B105,憑證錄入!$A$6:$A$505,0))&amp;""))</f>
        <v/>
      </c>
      <c r="K105" s="32" t="str">
        <f aca="false">IF(OR($B105="",J105="（未附）"),"",HYPERLINK(IF(LEFT(J105,4)="http",J105,設定!$B$7&amp;J105),"開啟"))</f>
        <v/>
      </c>
    </row>
    <row r="106" customFormat="false" ht="15" hidden="false" customHeight="false" outlineLevel="0" collapsed="false">
      <c r="A106" s="35" t="n">
        <v>98</v>
      </c>
      <c r="B106" s="23" t="str">
        <f aca="false">IFERROR(INDEX(憑證錄入!$A$6:$A$505,MATCH(A106,憑證錄入!$P$6:$P$505,0)),"")</f>
        <v/>
      </c>
      <c r="C106" s="36" t="str">
        <f aca="false">IF($B106="","",INDEX(憑證錄入!$B$6:$B$505,MATCH($B106,憑證錄入!$A$6:$A$505,0)))</f>
        <v/>
      </c>
      <c r="D106" s="37" t="str">
        <f aca="false">IF($B106="","",INDEX(憑證錄入!$C$6:$C$505,MATCH($B106,憑證錄入!$A$6:$A$505,0))&amp;"")</f>
        <v/>
      </c>
      <c r="E106" s="8" t="str">
        <f aca="false">IF($B106="","",INDEX(憑證錄入!$D$6:$D$505,MATCH($B106,憑證錄入!$A$6:$A$505,0))&amp;"")</f>
        <v/>
      </c>
      <c r="F106" s="23" t="str">
        <f aca="false">IF($B106="","",COUNTIF(憑證錄入!$A$6:$A$505,$B106))</f>
        <v/>
      </c>
      <c r="G106" s="38" t="str">
        <f aca="false">IF($B106="","",SUMIF(憑證錄入!$A$6:$A$505,$B106,憑證錄入!$G$6:$G$505))</f>
        <v/>
      </c>
      <c r="H106" s="38" t="str">
        <f aca="false">IF($B106="","",SUMIF(憑證錄入!$A$6:$A$505,$B106,憑證錄入!$H$6:$H$505))</f>
        <v/>
      </c>
      <c r="I106" s="23" t="str">
        <f aca="false">IF($B106="","",IF(ROUND(G106-H106,2)=0,"✔","借貸不平"))</f>
        <v/>
      </c>
      <c r="J106" s="39" t="str">
        <f aca="false">IF($B106="","",IF(INDEX(憑證錄入!$I$6:$I$505,MATCH($B106,憑證錄入!$A$6:$A$505,0))&amp;""="","（未附）",INDEX(憑證錄入!$I$6:$I$505,MATCH($B106,憑證錄入!$A$6:$A$505,0))&amp;""))</f>
        <v/>
      </c>
      <c r="K106" s="32" t="str">
        <f aca="false">IF(OR($B106="",J106="（未附）"),"",HYPERLINK(IF(LEFT(J106,4)="http",J106,設定!$B$7&amp;J106),"開啟"))</f>
        <v/>
      </c>
    </row>
    <row r="107" customFormat="false" ht="15" hidden="false" customHeight="false" outlineLevel="0" collapsed="false">
      <c r="A107" s="35" t="n">
        <v>99</v>
      </c>
      <c r="B107" s="23" t="str">
        <f aca="false">IFERROR(INDEX(憑證錄入!$A$6:$A$505,MATCH(A107,憑證錄入!$P$6:$P$505,0)),"")</f>
        <v/>
      </c>
      <c r="C107" s="36" t="str">
        <f aca="false">IF($B107="","",INDEX(憑證錄入!$B$6:$B$505,MATCH($B107,憑證錄入!$A$6:$A$505,0)))</f>
        <v/>
      </c>
      <c r="D107" s="37" t="str">
        <f aca="false">IF($B107="","",INDEX(憑證錄入!$C$6:$C$505,MATCH($B107,憑證錄入!$A$6:$A$505,0))&amp;"")</f>
        <v/>
      </c>
      <c r="E107" s="8" t="str">
        <f aca="false">IF($B107="","",INDEX(憑證錄入!$D$6:$D$505,MATCH($B107,憑證錄入!$A$6:$A$505,0))&amp;"")</f>
        <v/>
      </c>
      <c r="F107" s="23" t="str">
        <f aca="false">IF($B107="","",COUNTIF(憑證錄入!$A$6:$A$505,$B107))</f>
        <v/>
      </c>
      <c r="G107" s="38" t="str">
        <f aca="false">IF($B107="","",SUMIF(憑證錄入!$A$6:$A$505,$B107,憑證錄入!$G$6:$G$505))</f>
        <v/>
      </c>
      <c r="H107" s="38" t="str">
        <f aca="false">IF($B107="","",SUMIF(憑證錄入!$A$6:$A$505,$B107,憑證錄入!$H$6:$H$505))</f>
        <v/>
      </c>
      <c r="I107" s="23" t="str">
        <f aca="false">IF($B107="","",IF(ROUND(G107-H107,2)=0,"✔","借貸不平"))</f>
        <v/>
      </c>
      <c r="J107" s="39" t="str">
        <f aca="false">IF($B107="","",IF(INDEX(憑證錄入!$I$6:$I$505,MATCH($B107,憑證錄入!$A$6:$A$505,0))&amp;""="","（未附）",INDEX(憑證錄入!$I$6:$I$505,MATCH($B107,憑證錄入!$A$6:$A$505,0))&amp;""))</f>
        <v/>
      </c>
      <c r="K107" s="32" t="str">
        <f aca="false">IF(OR($B107="",J107="（未附）"),"",HYPERLINK(IF(LEFT(J107,4)="http",J107,設定!$B$7&amp;J107),"開啟"))</f>
        <v/>
      </c>
    </row>
    <row r="108" customFormat="false" ht="15" hidden="false" customHeight="false" outlineLevel="0" collapsed="false">
      <c r="A108" s="35" t="n">
        <v>100</v>
      </c>
      <c r="B108" s="23" t="str">
        <f aca="false">IFERROR(INDEX(憑證錄入!$A$6:$A$505,MATCH(A108,憑證錄入!$P$6:$P$505,0)),"")</f>
        <v/>
      </c>
      <c r="C108" s="36" t="str">
        <f aca="false">IF($B108="","",INDEX(憑證錄入!$B$6:$B$505,MATCH($B108,憑證錄入!$A$6:$A$505,0)))</f>
        <v/>
      </c>
      <c r="D108" s="37" t="str">
        <f aca="false">IF($B108="","",INDEX(憑證錄入!$C$6:$C$505,MATCH($B108,憑證錄入!$A$6:$A$505,0))&amp;"")</f>
        <v/>
      </c>
      <c r="E108" s="8" t="str">
        <f aca="false">IF($B108="","",INDEX(憑證錄入!$D$6:$D$505,MATCH($B108,憑證錄入!$A$6:$A$505,0))&amp;"")</f>
        <v/>
      </c>
      <c r="F108" s="23" t="str">
        <f aca="false">IF($B108="","",COUNTIF(憑證錄入!$A$6:$A$505,$B108))</f>
        <v/>
      </c>
      <c r="G108" s="38" t="str">
        <f aca="false">IF($B108="","",SUMIF(憑證錄入!$A$6:$A$505,$B108,憑證錄入!$G$6:$G$505))</f>
        <v/>
      </c>
      <c r="H108" s="38" t="str">
        <f aca="false">IF($B108="","",SUMIF(憑證錄入!$A$6:$A$505,$B108,憑證錄入!$H$6:$H$505))</f>
        <v/>
      </c>
      <c r="I108" s="23" t="str">
        <f aca="false">IF($B108="","",IF(ROUND(G108-H108,2)=0,"✔","借貸不平"))</f>
        <v/>
      </c>
      <c r="J108" s="39" t="str">
        <f aca="false">IF($B108="","",IF(INDEX(憑證錄入!$I$6:$I$505,MATCH($B108,憑證錄入!$A$6:$A$505,0))&amp;""="","（未附）",INDEX(憑證錄入!$I$6:$I$505,MATCH($B108,憑證錄入!$A$6:$A$505,0))&amp;""))</f>
        <v/>
      </c>
      <c r="K108" s="32" t="str">
        <f aca="false">IF(OR($B108="",J108="（未附）"),"",HYPERLINK(IF(LEFT(J108,4)="http",J108,設定!$B$7&amp;J108),"開啟"))</f>
        <v/>
      </c>
    </row>
    <row r="109" customFormat="false" ht="15" hidden="false" customHeight="false" outlineLevel="0" collapsed="false">
      <c r="A109" s="35" t="n">
        <v>101</v>
      </c>
      <c r="B109" s="23" t="str">
        <f aca="false">IFERROR(INDEX(憑證錄入!$A$6:$A$505,MATCH(A109,憑證錄入!$P$6:$P$505,0)),"")</f>
        <v/>
      </c>
      <c r="C109" s="36" t="str">
        <f aca="false">IF($B109="","",INDEX(憑證錄入!$B$6:$B$505,MATCH($B109,憑證錄入!$A$6:$A$505,0)))</f>
        <v/>
      </c>
      <c r="D109" s="37" t="str">
        <f aca="false">IF($B109="","",INDEX(憑證錄入!$C$6:$C$505,MATCH($B109,憑證錄入!$A$6:$A$505,0))&amp;"")</f>
        <v/>
      </c>
      <c r="E109" s="8" t="str">
        <f aca="false">IF($B109="","",INDEX(憑證錄入!$D$6:$D$505,MATCH($B109,憑證錄入!$A$6:$A$505,0))&amp;"")</f>
        <v/>
      </c>
      <c r="F109" s="23" t="str">
        <f aca="false">IF($B109="","",COUNTIF(憑證錄入!$A$6:$A$505,$B109))</f>
        <v/>
      </c>
      <c r="G109" s="38" t="str">
        <f aca="false">IF($B109="","",SUMIF(憑證錄入!$A$6:$A$505,$B109,憑證錄入!$G$6:$G$505))</f>
        <v/>
      </c>
      <c r="H109" s="38" t="str">
        <f aca="false">IF($B109="","",SUMIF(憑證錄入!$A$6:$A$505,$B109,憑證錄入!$H$6:$H$505))</f>
        <v/>
      </c>
      <c r="I109" s="23" t="str">
        <f aca="false">IF($B109="","",IF(ROUND(G109-H109,2)=0,"✔","借貸不平"))</f>
        <v/>
      </c>
      <c r="J109" s="39" t="str">
        <f aca="false">IF($B109="","",IF(INDEX(憑證錄入!$I$6:$I$505,MATCH($B109,憑證錄入!$A$6:$A$505,0))&amp;""="","（未附）",INDEX(憑證錄入!$I$6:$I$505,MATCH($B109,憑證錄入!$A$6:$A$505,0))&amp;""))</f>
        <v/>
      </c>
      <c r="K109" s="32" t="str">
        <f aca="false">IF(OR($B109="",J109="（未附）"),"",HYPERLINK(IF(LEFT(J109,4)="http",J109,設定!$B$7&amp;J109),"開啟"))</f>
        <v/>
      </c>
    </row>
    <row r="110" customFormat="false" ht="15" hidden="false" customHeight="false" outlineLevel="0" collapsed="false">
      <c r="A110" s="35" t="n">
        <v>102</v>
      </c>
      <c r="B110" s="23" t="str">
        <f aca="false">IFERROR(INDEX(憑證錄入!$A$6:$A$505,MATCH(A110,憑證錄入!$P$6:$P$505,0)),"")</f>
        <v/>
      </c>
      <c r="C110" s="36" t="str">
        <f aca="false">IF($B110="","",INDEX(憑證錄入!$B$6:$B$505,MATCH($B110,憑證錄入!$A$6:$A$505,0)))</f>
        <v/>
      </c>
      <c r="D110" s="37" t="str">
        <f aca="false">IF($B110="","",INDEX(憑證錄入!$C$6:$C$505,MATCH($B110,憑證錄入!$A$6:$A$505,0))&amp;"")</f>
        <v/>
      </c>
      <c r="E110" s="8" t="str">
        <f aca="false">IF($B110="","",INDEX(憑證錄入!$D$6:$D$505,MATCH($B110,憑證錄入!$A$6:$A$505,0))&amp;"")</f>
        <v/>
      </c>
      <c r="F110" s="23" t="str">
        <f aca="false">IF($B110="","",COUNTIF(憑證錄入!$A$6:$A$505,$B110))</f>
        <v/>
      </c>
      <c r="G110" s="38" t="str">
        <f aca="false">IF($B110="","",SUMIF(憑證錄入!$A$6:$A$505,$B110,憑證錄入!$G$6:$G$505))</f>
        <v/>
      </c>
      <c r="H110" s="38" t="str">
        <f aca="false">IF($B110="","",SUMIF(憑證錄入!$A$6:$A$505,$B110,憑證錄入!$H$6:$H$505))</f>
        <v/>
      </c>
      <c r="I110" s="23" t="str">
        <f aca="false">IF($B110="","",IF(ROUND(G110-H110,2)=0,"✔","借貸不平"))</f>
        <v/>
      </c>
      <c r="J110" s="39" t="str">
        <f aca="false">IF($B110="","",IF(INDEX(憑證錄入!$I$6:$I$505,MATCH($B110,憑證錄入!$A$6:$A$505,0))&amp;""="","（未附）",INDEX(憑證錄入!$I$6:$I$505,MATCH($B110,憑證錄入!$A$6:$A$505,0))&amp;""))</f>
        <v/>
      </c>
      <c r="K110" s="32" t="str">
        <f aca="false">IF(OR($B110="",J110="（未附）"),"",HYPERLINK(IF(LEFT(J110,4)="http",J110,設定!$B$7&amp;J110),"開啟"))</f>
        <v/>
      </c>
    </row>
    <row r="111" customFormat="false" ht="15" hidden="false" customHeight="false" outlineLevel="0" collapsed="false">
      <c r="A111" s="35" t="n">
        <v>103</v>
      </c>
      <c r="B111" s="23" t="str">
        <f aca="false">IFERROR(INDEX(憑證錄入!$A$6:$A$505,MATCH(A111,憑證錄入!$P$6:$P$505,0)),"")</f>
        <v/>
      </c>
      <c r="C111" s="36" t="str">
        <f aca="false">IF($B111="","",INDEX(憑證錄入!$B$6:$B$505,MATCH($B111,憑證錄入!$A$6:$A$505,0)))</f>
        <v/>
      </c>
      <c r="D111" s="37" t="str">
        <f aca="false">IF($B111="","",INDEX(憑證錄入!$C$6:$C$505,MATCH($B111,憑證錄入!$A$6:$A$505,0))&amp;"")</f>
        <v/>
      </c>
      <c r="E111" s="8" t="str">
        <f aca="false">IF($B111="","",INDEX(憑證錄入!$D$6:$D$505,MATCH($B111,憑證錄入!$A$6:$A$505,0))&amp;"")</f>
        <v/>
      </c>
      <c r="F111" s="23" t="str">
        <f aca="false">IF($B111="","",COUNTIF(憑證錄入!$A$6:$A$505,$B111))</f>
        <v/>
      </c>
      <c r="G111" s="38" t="str">
        <f aca="false">IF($B111="","",SUMIF(憑證錄入!$A$6:$A$505,$B111,憑證錄入!$G$6:$G$505))</f>
        <v/>
      </c>
      <c r="H111" s="38" t="str">
        <f aca="false">IF($B111="","",SUMIF(憑證錄入!$A$6:$A$505,$B111,憑證錄入!$H$6:$H$505))</f>
        <v/>
      </c>
      <c r="I111" s="23" t="str">
        <f aca="false">IF($B111="","",IF(ROUND(G111-H111,2)=0,"✔","借貸不平"))</f>
        <v/>
      </c>
      <c r="J111" s="39" t="str">
        <f aca="false">IF($B111="","",IF(INDEX(憑證錄入!$I$6:$I$505,MATCH($B111,憑證錄入!$A$6:$A$505,0))&amp;""="","（未附）",INDEX(憑證錄入!$I$6:$I$505,MATCH($B111,憑證錄入!$A$6:$A$505,0))&amp;""))</f>
        <v/>
      </c>
      <c r="K111" s="32" t="str">
        <f aca="false">IF(OR($B111="",J111="（未附）"),"",HYPERLINK(IF(LEFT(J111,4)="http",J111,設定!$B$7&amp;J111),"開啟"))</f>
        <v/>
      </c>
    </row>
    <row r="112" customFormat="false" ht="15" hidden="false" customHeight="false" outlineLevel="0" collapsed="false">
      <c r="A112" s="35" t="n">
        <v>104</v>
      </c>
      <c r="B112" s="23" t="str">
        <f aca="false">IFERROR(INDEX(憑證錄入!$A$6:$A$505,MATCH(A112,憑證錄入!$P$6:$P$505,0)),"")</f>
        <v/>
      </c>
      <c r="C112" s="36" t="str">
        <f aca="false">IF($B112="","",INDEX(憑證錄入!$B$6:$B$505,MATCH($B112,憑證錄入!$A$6:$A$505,0)))</f>
        <v/>
      </c>
      <c r="D112" s="37" t="str">
        <f aca="false">IF($B112="","",INDEX(憑證錄入!$C$6:$C$505,MATCH($B112,憑證錄入!$A$6:$A$505,0))&amp;"")</f>
        <v/>
      </c>
      <c r="E112" s="8" t="str">
        <f aca="false">IF($B112="","",INDEX(憑證錄入!$D$6:$D$505,MATCH($B112,憑證錄入!$A$6:$A$505,0))&amp;"")</f>
        <v/>
      </c>
      <c r="F112" s="23" t="str">
        <f aca="false">IF($B112="","",COUNTIF(憑證錄入!$A$6:$A$505,$B112))</f>
        <v/>
      </c>
      <c r="G112" s="38" t="str">
        <f aca="false">IF($B112="","",SUMIF(憑證錄入!$A$6:$A$505,$B112,憑證錄入!$G$6:$G$505))</f>
        <v/>
      </c>
      <c r="H112" s="38" t="str">
        <f aca="false">IF($B112="","",SUMIF(憑證錄入!$A$6:$A$505,$B112,憑證錄入!$H$6:$H$505))</f>
        <v/>
      </c>
      <c r="I112" s="23" t="str">
        <f aca="false">IF($B112="","",IF(ROUND(G112-H112,2)=0,"✔","借貸不平"))</f>
        <v/>
      </c>
      <c r="J112" s="39" t="str">
        <f aca="false">IF($B112="","",IF(INDEX(憑證錄入!$I$6:$I$505,MATCH($B112,憑證錄入!$A$6:$A$505,0))&amp;""="","（未附）",INDEX(憑證錄入!$I$6:$I$505,MATCH($B112,憑證錄入!$A$6:$A$505,0))&amp;""))</f>
        <v/>
      </c>
      <c r="K112" s="32" t="str">
        <f aca="false">IF(OR($B112="",J112="（未附）"),"",HYPERLINK(IF(LEFT(J112,4)="http",J112,設定!$B$7&amp;J112),"開啟"))</f>
        <v/>
      </c>
    </row>
    <row r="113" customFormat="false" ht="15" hidden="false" customHeight="false" outlineLevel="0" collapsed="false">
      <c r="A113" s="35" t="n">
        <v>105</v>
      </c>
      <c r="B113" s="23" t="str">
        <f aca="false">IFERROR(INDEX(憑證錄入!$A$6:$A$505,MATCH(A113,憑證錄入!$P$6:$P$505,0)),"")</f>
        <v/>
      </c>
      <c r="C113" s="36" t="str">
        <f aca="false">IF($B113="","",INDEX(憑證錄入!$B$6:$B$505,MATCH($B113,憑證錄入!$A$6:$A$505,0)))</f>
        <v/>
      </c>
      <c r="D113" s="37" t="str">
        <f aca="false">IF($B113="","",INDEX(憑證錄入!$C$6:$C$505,MATCH($B113,憑證錄入!$A$6:$A$505,0))&amp;"")</f>
        <v/>
      </c>
      <c r="E113" s="8" t="str">
        <f aca="false">IF($B113="","",INDEX(憑證錄入!$D$6:$D$505,MATCH($B113,憑證錄入!$A$6:$A$505,0))&amp;"")</f>
        <v/>
      </c>
      <c r="F113" s="23" t="str">
        <f aca="false">IF($B113="","",COUNTIF(憑證錄入!$A$6:$A$505,$B113))</f>
        <v/>
      </c>
      <c r="G113" s="38" t="str">
        <f aca="false">IF($B113="","",SUMIF(憑證錄入!$A$6:$A$505,$B113,憑證錄入!$G$6:$G$505))</f>
        <v/>
      </c>
      <c r="H113" s="38" t="str">
        <f aca="false">IF($B113="","",SUMIF(憑證錄入!$A$6:$A$505,$B113,憑證錄入!$H$6:$H$505))</f>
        <v/>
      </c>
      <c r="I113" s="23" t="str">
        <f aca="false">IF($B113="","",IF(ROUND(G113-H113,2)=0,"✔","借貸不平"))</f>
        <v/>
      </c>
      <c r="J113" s="39" t="str">
        <f aca="false">IF($B113="","",IF(INDEX(憑證錄入!$I$6:$I$505,MATCH($B113,憑證錄入!$A$6:$A$505,0))&amp;""="","（未附）",INDEX(憑證錄入!$I$6:$I$505,MATCH($B113,憑證錄入!$A$6:$A$505,0))&amp;""))</f>
        <v/>
      </c>
      <c r="K113" s="32" t="str">
        <f aca="false">IF(OR($B113="",J113="（未附）"),"",HYPERLINK(IF(LEFT(J113,4)="http",J113,設定!$B$7&amp;J113),"開啟"))</f>
        <v/>
      </c>
    </row>
    <row r="114" customFormat="false" ht="15" hidden="false" customHeight="false" outlineLevel="0" collapsed="false">
      <c r="A114" s="35" t="n">
        <v>106</v>
      </c>
      <c r="B114" s="23" t="str">
        <f aca="false">IFERROR(INDEX(憑證錄入!$A$6:$A$505,MATCH(A114,憑證錄入!$P$6:$P$505,0)),"")</f>
        <v/>
      </c>
      <c r="C114" s="36" t="str">
        <f aca="false">IF($B114="","",INDEX(憑證錄入!$B$6:$B$505,MATCH($B114,憑證錄入!$A$6:$A$505,0)))</f>
        <v/>
      </c>
      <c r="D114" s="37" t="str">
        <f aca="false">IF($B114="","",INDEX(憑證錄入!$C$6:$C$505,MATCH($B114,憑證錄入!$A$6:$A$505,0))&amp;"")</f>
        <v/>
      </c>
      <c r="E114" s="8" t="str">
        <f aca="false">IF($B114="","",INDEX(憑證錄入!$D$6:$D$505,MATCH($B114,憑證錄入!$A$6:$A$505,0))&amp;"")</f>
        <v/>
      </c>
      <c r="F114" s="23" t="str">
        <f aca="false">IF($B114="","",COUNTIF(憑證錄入!$A$6:$A$505,$B114))</f>
        <v/>
      </c>
      <c r="G114" s="38" t="str">
        <f aca="false">IF($B114="","",SUMIF(憑證錄入!$A$6:$A$505,$B114,憑證錄入!$G$6:$G$505))</f>
        <v/>
      </c>
      <c r="H114" s="38" t="str">
        <f aca="false">IF($B114="","",SUMIF(憑證錄入!$A$6:$A$505,$B114,憑證錄入!$H$6:$H$505))</f>
        <v/>
      </c>
      <c r="I114" s="23" t="str">
        <f aca="false">IF($B114="","",IF(ROUND(G114-H114,2)=0,"✔","借貸不平"))</f>
        <v/>
      </c>
      <c r="J114" s="39" t="str">
        <f aca="false">IF($B114="","",IF(INDEX(憑證錄入!$I$6:$I$505,MATCH($B114,憑證錄入!$A$6:$A$505,0))&amp;""="","（未附）",INDEX(憑證錄入!$I$6:$I$505,MATCH($B114,憑證錄入!$A$6:$A$505,0))&amp;""))</f>
        <v/>
      </c>
      <c r="K114" s="32" t="str">
        <f aca="false">IF(OR($B114="",J114="（未附）"),"",HYPERLINK(IF(LEFT(J114,4)="http",J114,設定!$B$7&amp;J114),"開啟"))</f>
        <v/>
      </c>
    </row>
    <row r="115" customFormat="false" ht="15" hidden="false" customHeight="false" outlineLevel="0" collapsed="false">
      <c r="A115" s="35" t="n">
        <v>107</v>
      </c>
      <c r="B115" s="23" t="str">
        <f aca="false">IFERROR(INDEX(憑證錄入!$A$6:$A$505,MATCH(A115,憑證錄入!$P$6:$P$505,0)),"")</f>
        <v/>
      </c>
      <c r="C115" s="36" t="str">
        <f aca="false">IF($B115="","",INDEX(憑證錄入!$B$6:$B$505,MATCH($B115,憑證錄入!$A$6:$A$505,0)))</f>
        <v/>
      </c>
      <c r="D115" s="37" t="str">
        <f aca="false">IF($B115="","",INDEX(憑證錄入!$C$6:$C$505,MATCH($B115,憑證錄入!$A$6:$A$505,0))&amp;"")</f>
        <v/>
      </c>
      <c r="E115" s="8" t="str">
        <f aca="false">IF($B115="","",INDEX(憑證錄入!$D$6:$D$505,MATCH($B115,憑證錄入!$A$6:$A$505,0))&amp;"")</f>
        <v/>
      </c>
      <c r="F115" s="23" t="str">
        <f aca="false">IF($B115="","",COUNTIF(憑證錄入!$A$6:$A$505,$B115))</f>
        <v/>
      </c>
      <c r="G115" s="38" t="str">
        <f aca="false">IF($B115="","",SUMIF(憑證錄入!$A$6:$A$505,$B115,憑證錄入!$G$6:$G$505))</f>
        <v/>
      </c>
      <c r="H115" s="38" t="str">
        <f aca="false">IF($B115="","",SUMIF(憑證錄入!$A$6:$A$505,$B115,憑證錄入!$H$6:$H$505))</f>
        <v/>
      </c>
      <c r="I115" s="23" t="str">
        <f aca="false">IF($B115="","",IF(ROUND(G115-H115,2)=0,"✔","借貸不平"))</f>
        <v/>
      </c>
      <c r="J115" s="39" t="str">
        <f aca="false">IF($B115="","",IF(INDEX(憑證錄入!$I$6:$I$505,MATCH($B115,憑證錄入!$A$6:$A$505,0))&amp;""="","（未附）",INDEX(憑證錄入!$I$6:$I$505,MATCH($B115,憑證錄入!$A$6:$A$505,0))&amp;""))</f>
        <v/>
      </c>
      <c r="K115" s="32" t="str">
        <f aca="false">IF(OR($B115="",J115="（未附）"),"",HYPERLINK(IF(LEFT(J115,4)="http",J115,設定!$B$7&amp;J115),"開啟"))</f>
        <v/>
      </c>
    </row>
    <row r="116" customFormat="false" ht="15" hidden="false" customHeight="false" outlineLevel="0" collapsed="false">
      <c r="A116" s="35" t="n">
        <v>108</v>
      </c>
      <c r="B116" s="23" t="str">
        <f aca="false">IFERROR(INDEX(憑證錄入!$A$6:$A$505,MATCH(A116,憑證錄入!$P$6:$P$505,0)),"")</f>
        <v/>
      </c>
      <c r="C116" s="36" t="str">
        <f aca="false">IF($B116="","",INDEX(憑證錄入!$B$6:$B$505,MATCH($B116,憑證錄入!$A$6:$A$505,0)))</f>
        <v/>
      </c>
      <c r="D116" s="37" t="str">
        <f aca="false">IF($B116="","",INDEX(憑證錄入!$C$6:$C$505,MATCH($B116,憑證錄入!$A$6:$A$505,0))&amp;"")</f>
        <v/>
      </c>
      <c r="E116" s="8" t="str">
        <f aca="false">IF($B116="","",INDEX(憑證錄入!$D$6:$D$505,MATCH($B116,憑證錄入!$A$6:$A$505,0))&amp;"")</f>
        <v/>
      </c>
      <c r="F116" s="23" t="str">
        <f aca="false">IF($B116="","",COUNTIF(憑證錄入!$A$6:$A$505,$B116))</f>
        <v/>
      </c>
      <c r="G116" s="38" t="str">
        <f aca="false">IF($B116="","",SUMIF(憑證錄入!$A$6:$A$505,$B116,憑證錄入!$G$6:$G$505))</f>
        <v/>
      </c>
      <c r="H116" s="38" t="str">
        <f aca="false">IF($B116="","",SUMIF(憑證錄入!$A$6:$A$505,$B116,憑證錄入!$H$6:$H$505))</f>
        <v/>
      </c>
      <c r="I116" s="23" t="str">
        <f aca="false">IF($B116="","",IF(ROUND(G116-H116,2)=0,"✔","借貸不平"))</f>
        <v/>
      </c>
      <c r="J116" s="39" t="str">
        <f aca="false">IF($B116="","",IF(INDEX(憑證錄入!$I$6:$I$505,MATCH($B116,憑證錄入!$A$6:$A$505,0))&amp;""="","（未附）",INDEX(憑證錄入!$I$6:$I$505,MATCH($B116,憑證錄入!$A$6:$A$505,0))&amp;""))</f>
        <v/>
      </c>
      <c r="K116" s="32" t="str">
        <f aca="false">IF(OR($B116="",J116="（未附）"),"",HYPERLINK(IF(LEFT(J116,4)="http",J116,設定!$B$7&amp;J116),"開啟"))</f>
        <v/>
      </c>
    </row>
    <row r="117" customFormat="false" ht="15" hidden="false" customHeight="false" outlineLevel="0" collapsed="false">
      <c r="A117" s="35" t="n">
        <v>109</v>
      </c>
      <c r="B117" s="23" t="str">
        <f aca="false">IFERROR(INDEX(憑證錄入!$A$6:$A$505,MATCH(A117,憑證錄入!$P$6:$P$505,0)),"")</f>
        <v/>
      </c>
      <c r="C117" s="36" t="str">
        <f aca="false">IF($B117="","",INDEX(憑證錄入!$B$6:$B$505,MATCH($B117,憑證錄入!$A$6:$A$505,0)))</f>
        <v/>
      </c>
      <c r="D117" s="37" t="str">
        <f aca="false">IF($B117="","",INDEX(憑證錄入!$C$6:$C$505,MATCH($B117,憑證錄入!$A$6:$A$505,0))&amp;"")</f>
        <v/>
      </c>
      <c r="E117" s="8" t="str">
        <f aca="false">IF($B117="","",INDEX(憑證錄入!$D$6:$D$505,MATCH($B117,憑證錄入!$A$6:$A$505,0))&amp;"")</f>
        <v/>
      </c>
      <c r="F117" s="23" t="str">
        <f aca="false">IF($B117="","",COUNTIF(憑證錄入!$A$6:$A$505,$B117))</f>
        <v/>
      </c>
      <c r="G117" s="38" t="str">
        <f aca="false">IF($B117="","",SUMIF(憑證錄入!$A$6:$A$505,$B117,憑證錄入!$G$6:$G$505))</f>
        <v/>
      </c>
      <c r="H117" s="38" t="str">
        <f aca="false">IF($B117="","",SUMIF(憑證錄入!$A$6:$A$505,$B117,憑證錄入!$H$6:$H$505))</f>
        <v/>
      </c>
      <c r="I117" s="23" t="str">
        <f aca="false">IF($B117="","",IF(ROUND(G117-H117,2)=0,"✔","借貸不平"))</f>
        <v/>
      </c>
      <c r="J117" s="39" t="str">
        <f aca="false">IF($B117="","",IF(INDEX(憑證錄入!$I$6:$I$505,MATCH($B117,憑證錄入!$A$6:$A$505,0))&amp;""="","（未附）",INDEX(憑證錄入!$I$6:$I$505,MATCH($B117,憑證錄入!$A$6:$A$505,0))&amp;""))</f>
        <v/>
      </c>
      <c r="K117" s="32" t="str">
        <f aca="false">IF(OR($B117="",J117="（未附）"),"",HYPERLINK(IF(LEFT(J117,4)="http",J117,設定!$B$7&amp;J117),"開啟"))</f>
        <v/>
      </c>
    </row>
    <row r="118" customFormat="false" ht="15" hidden="false" customHeight="false" outlineLevel="0" collapsed="false">
      <c r="A118" s="35" t="n">
        <v>110</v>
      </c>
      <c r="B118" s="23" t="str">
        <f aca="false">IFERROR(INDEX(憑證錄入!$A$6:$A$505,MATCH(A118,憑證錄入!$P$6:$P$505,0)),"")</f>
        <v/>
      </c>
      <c r="C118" s="36" t="str">
        <f aca="false">IF($B118="","",INDEX(憑證錄入!$B$6:$B$505,MATCH($B118,憑證錄入!$A$6:$A$505,0)))</f>
        <v/>
      </c>
      <c r="D118" s="37" t="str">
        <f aca="false">IF($B118="","",INDEX(憑證錄入!$C$6:$C$505,MATCH($B118,憑證錄入!$A$6:$A$505,0))&amp;"")</f>
        <v/>
      </c>
      <c r="E118" s="8" t="str">
        <f aca="false">IF($B118="","",INDEX(憑證錄入!$D$6:$D$505,MATCH($B118,憑證錄入!$A$6:$A$505,0))&amp;"")</f>
        <v/>
      </c>
      <c r="F118" s="23" t="str">
        <f aca="false">IF($B118="","",COUNTIF(憑證錄入!$A$6:$A$505,$B118))</f>
        <v/>
      </c>
      <c r="G118" s="38" t="str">
        <f aca="false">IF($B118="","",SUMIF(憑證錄入!$A$6:$A$505,$B118,憑證錄入!$G$6:$G$505))</f>
        <v/>
      </c>
      <c r="H118" s="38" t="str">
        <f aca="false">IF($B118="","",SUMIF(憑證錄入!$A$6:$A$505,$B118,憑證錄入!$H$6:$H$505))</f>
        <v/>
      </c>
      <c r="I118" s="23" t="str">
        <f aca="false">IF($B118="","",IF(ROUND(G118-H118,2)=0,"✔","借貸不平"))</f>
        <v/>
      </c>
      <c r="J118" s="39" t="str">
        <f aca="false">IF($B118="","",IF(INDEX(憑證錄入!$I$6:$I$505,MATCH($B118,憑證錄入!$A$6:$A$505,0))&amp;""="","（未附）",INDEX(憑證錄入!$I$6:$I$505,MATCH($B118,憑證錄入!$A$6:$A$505,0))&amp;""))</f>
        <v/>
      </c>
      <c r="K118" s="32" t="str">
        <f aca="false">IF(OR($B118="",J118="（未附）"),"",HYPERLINK(IF(LEFT(J118,4)="http",J118,設定!$B$7&amp;J118),"開啟"))</f>
        <v/>
      </c>
    </row>
    <row r="119" customFormat="false" ht="15" hidden="false" customHeight="false" outlineLevel="0" collapsed="false">
      <c r="A119" s="35" t="n">
        <v>111</v>
      </c>
      <c r="B119" s="23" t="str">
        <f aca="false">IFERROR(INDEX(憑證錄入!$A$6:$A$505,MATCH(A119,憑證錄入!$P$6:$P$505,0)),"")</f>
        <v/>
      </c>
      <c r="C119" s="36" t="str">
        <f aca="false">IF($B119="","",INDEX(憑證錄入!$B$6:$B$505,MATCH($B119,憑證錄入!$A$6:$A$505,0)))</f>
        <v/>
      </c>
      <c r="D119" s="37" t="str">
        <f aca="false">IF($B119="","",INDEX(憑證錄入!$C$6:$C$505,MATCH($B119,憑證錄入!$A$6:$A$505,0))&amp;"")</f>
        <v/>
      </c>
      <c r="E119" s="8" t="str">
        <f aca="false">IF($B119="","",INDEX(憑證錄入!$D$6:$D$505,MATCH($B119,憑證錄入!$A$6:$A$505,0))&amp;"")</f>
        <v/>
      </c>
      <c r="F119" s="23" t="str">
        <f aca="false">IF($B119="","",COUNTIF(憑證錄入!$A$6:$A$505,$B119))</f>
        <v/>
      </c>
      <c r="G119" s="38" t="str">
        <f aca="false">IF($B119="","",SUMIF(憑證錄入!$A$6:$A$505,$B119,憑證錄入!$G$6:$G$505))</f>
        <v/>
      </c>
      <c r="H119" s="38" t="str">
        <f aca="false">IF($B119="","",SUMIF(憑證錄入!$A$6:$A$505,$B119,憑證錄入!$H$6:$H$505))</f>
        <v/>
      </c>
      <c r="I119" s="23" t="str">
        <f aca="false">IF($B119="","",IF(ROUND(G119-H119,2)=0,"✔","借貸不平"))</f>
        <v/>
      </c>
      <c r="J119" s="39" t="str">
        <f aca="false">IF($B119="","",IF(INDEX(憑證錄入!$I$6:$I$505,MATCH($B119,憑證錄入!$A$6:$A$505,0))&amp;""="","（未附）",INDEX(憑證錄入!$I$6:$I$505,MATCH($B119,憑證錄入!$A$6:$A$505,0))&amp;""))</f>
        <v/>
      </c>
      <c r="K119" s="32" t="str">
        <f aca="false">IF(OR($B119="",J119="（未附）"),"",HYPERLINK(IF(LEFT(J119,4)="http",J119,設定!$B$7&amp;J119),"開啟"))</f>
        <v/>
      </c>
    </row>
    <row r="120" customFormat="false" ht="15" hidden="false" customHeight="false" outlineLevel="0" collapsed="false">
      <c r="A120" s="35" t="n">
        <v>112</v>
      </c>
      <c r="B120" s="23" t="str">
        <f aca="false">IFERROR(INDEX(憑證錄入!$A$6:$A$505,MATCH(A120,憑證錄入!$P$6:$P$505,0)),"")</f>
        <v/>
      </c>
      <c r="C120" s="36" t="str">
        <f aca="false">IF($B120="","",INDEX(憑證錄入!$B$6:$B$505,MATCH($B120,憑證錄入!$A$6:$A$505,0)))</f>
        <v/>
      </c>
      <c r="D120" s="37" t="str">
        <f aca="false">IF($B120="","",INDEX(憑證錄入!$C$6:$C$505,MATCH($B120,憑證錄入!$A$6:$A$505,0))&amp;"")</f>
        <v/>
      </c>
      <c r="E120" s="8" t="str">
        <f aca="false">IF($B120="","",INDEX(憑證錄入!$D$6:$D$505,MATCH($B120,憑證錄入!$A$6:$A$505,0))&amp;"")</f>
        <v/>
      </c>
      <c r="F120" s="23" t="str">
        <f aca="false">IF($B120="","",COUNTIF(憑證錄入!$A$6:$A$505,$B120))</f>
        <v/>
      </c>
      <c r="G120" s="38" t="str">
        <f aca="false">IF($B120="","",SUMIF(憑證錄入!$A$6:$A$505,$B120,憑證錄入!$G$6:$G$505))</f>
        <v/>
      </c>
      <c r="H120" s="38" t="str">
        <f aca="false">IF($B120="","",SUMIF(憑證錄入!$A$6:$A$505,$B120,憑證錄入!$H$6:$H$505))</f>
        <v/>
      </c>
      <c r="I120" s="23" t="str">
        <f aca="false">IF($B120="","",IF(ROUND(G120-H120,2)=0,"✔","借貸不平"))</f>
        <v/>
      </c>
      <c r="J120" s="39" t="str">
        <f aca="false">IF($B120="","",IF(INDEX(憑證錄入!$I$6:$I$505,MATCH($B120,憑證錄入!$A$6:$A$505,0))&amp;""="","（未附）",INDEX(憑證錄入!$I$6:$I$505,MATCH($B120,憑證錄入!$A$6:$A$505,0))&amp;""))</f>
        <v/>
      </c>
      <c r="K120" s="32" t="str">
        <f aca="false">IF(OR($B120="",J120="（未附）"),"",HYPERLINK(IF(LEFT(J120,4)="http",J120,設定!$B$7&amp;J120),"開啟"))</f>
        <v/>
      </c>
    </row>
    <row r="121" customFormat="false" ht="15" hidden="false" customHeight="false" outlineLevel="0" collapsed="false">
      <c r="A121" s="35" t="n">
        <v>113</v>
      </c>
      <c r="B121" s="23" t="str">
        <f aca="false">IFERROR(INDEX(憑證錄入!$A$6:$A$505,MATCH(A121,憑證錄入!$P$6:$P$505,0)),"")</f>
        <v/>
      </c>
      <c r="C121" s="36" t="str">
        <f aca="false">IF($B121="","",INDEX(憑證錄入!$B$6:$B$505,MATCH($B121,憑證錄入!$A$6:$A$505,0)))</f>
        <v/>
      </c>
      <c r="D121" s="37" t="str">
        <f aca="false">IF($B121="","",INDEX(憑證錄入!$C$6:$C$505,MATCH($B121,憑證錄入!$A$6:$A$505,0))&amp;"")</f>
        <v/>
      </c>
      <c r="E121" s="8" t="str">
        <f aca="false">IF($B121="","",INDEX(憑證錄入!$D$6:$D$505,MATCH($B121,憑證錄入!$A$6:$A$505,0))&amp;"")</f>
        <v/>
      </c>
      <c r="F121" s="23" t="str">
        <f aca="false">IF($B121="","",COUNTIF(憑證錄入!$A$6:$A$505,$B121))</f>
        <v/>
      </c>
      <c r="G121" s="38" t="str">
        <f aca="false">IF($B121="","",SUMIF(憑證錄入!$A$6:$A$505,$B121,憑證錄入!$G$6:$G$505))</f>
        <v/>
      </c>
      <c r="H121" s="38" t="str">
        <f aca="false">IF($B121="","",SUMIF(憑證錄入!$A$6:$A$505,$B121,憑證錄入!$H$6:$H$505))</f>
        <v/>
      </c>
      <c r="I121" s="23" t="str">
        <f aca="false">IF($B121="","",IF(ROUND(G121-H121,2)=0,"✔","借貸不平"))</f>
        <v/>
      </c>
      <c r="J121" s="39" t="str">
        <f aca="false">IF($B121="","",IF(INDEX(憑證錄入!$I$6:$I$505,MATCH($B121,憑證錄入!$A$6:$A$505,0))&amp;""="","（未附）",INDEX(憑證錄入!$I$6:$I$505,MATCH($B121,憑證錄入!$A$6:$A$505,0))&amp;""))</f>
        <v/>
      </c>
      <c r="K121" s="32" t="str">
        <f aca="false">IF(OR($B121="",J121="（未附）"),"",HYPERLINK(IF(LEFT(J121,4)="http",J121,設定!$B$7&amp;J121),"開啟"))</f>
        <v/>
      </c>
    </row>
    <row r="122" customFormat="false" ht="15" hidden="false" customHeight="false" outlineLevel="0" collapsed="false">
      <c r="A122" s="35" t="n">
        <v>114</v>
      </c>
      <c r="B122" s="23" t="str">
        <f aca="false">IFERROR(INDEX(憑證錄入!$A$6:$A$505,MATCH(A122,憑證錄入!$P$6:$P$505,0)),"")</f>
        <v/>
      </c>
      <c r="C122" s="36" t="str">
        <f aca="false">IF($B122="","",INDEX(憑證錄入!$B$6:$B$505,MATCH($B122,憑證錄入!$A$6:$A$505,0)))</f>
        <v/>
      </c>
      <c r="D122" s="37" t="str">
        <f aca="false">IF($B122="","",INDEX(憑證錄入!$C$6:$C$505,MATCH($B122,憑證錄入!$A$6:$A$505,0))&amp;"")</f>
        <v/>
      </c>
      <c r="E122" s="8" t="str">
        <f aca="false">IF($B122="","",INDEX(憑證錄入!$D$6:$D$505,MATCH($B122,憑證錄入!$A$6:$A$505,0))&amp;"")</f>
        <v/>
      </c>
      <c r="F122" s="23" t="str">
        <f aca="false">IF($B122="","",COUNTIF(憑證錄入!$A$6:$A$505,$B122))</f>
        <v/>
      </c>
      <c r="G122" s="38" t="str">
        <f aca="false">IF($B122="","",SUMIF(憑證錄入!$A$6:$A$505,$B122,憑證錄入!$G$6:$G$505))</f>
        <v/>
      </c>
      <c r="H122" s="38" t="str">
        <f aca="false">IF($B122="","",SUMIF(憑證錄入!$A$6:$A$505,$B122,憑證錄入!$H$6:$H$505))</f>
        <v/>
      </c>
      <c r="I122" s="23" t="str">
        <f aca="false">IF($B122="","",IF(ROUND(G122-H122,2)=0,"✔","借貸不平"))</f>
        <v/>
      </c>
      <c r="J122" s="39" t="str">
        <f aca="false">IF($B122="","",IF(INDEX(憑證錄入!$I$6:$I$505,MATCH($B122,憑證錄入!$A$6:$A$505,0))&amp;""="","（未附）",INDEX(憑證錄入!$I$6:$I$505,MATCH($B122,憑證錄入!$A$6:$A$505,0))&amp;""))</f>
        <v/>
      </c>
      <c r="K122" s="32" t="str">
        <f aca="false">IF(OR($B122="",J122="（未附）"),"",HYPERLINK(IF(LEFT(J122,4)="http",J122,設定!$B$7&amp;J122),"開啟"))</f>
        <v/>
      </c>
    </row>
    <row r="123" customFormat="false" ht="15" hidden="false" customHeight="false" outlineLevel="0" collapsed="false">
      <c r="A123" s="35" t="n">
        <v>115</v>
      </c>
      <c r="B123" s="23" t="str">
        <f aca="false">IFERROR(INDEX(憑證錄入!$A$6:$A$505,MATCH(A123,憑證錄入!$P$6:$P$505,0)),"")</f>
        <v/>
      </c>
      <c r="C123" s="36" t="str">
        <f aca="false">IF($B123="","",INDEX(憑證錄入!$B$6:$B$505,MATCH($B123,憑證錄入!$A$6:$A$505,0)))</f>
        <v/>
      </c>
      <c r="D123" s="37" t="str">
        <f aca="false">IF($B123="","",INDEX(憑證錄入!$C$6:$C$505,MATCH($B123,憑證錄入!$A$6:$A$505,0))&amp;"")</f>
        <v/>
      </c>
      <c r="E123" s="8" t="str">
        <f aca="false">IF($B123="","",INDEX(憑證錄入!$D$6:$D$505,MATCH($B123,憑證錄入!$A$6:$A$505,0))&amp;"")</f>
        <v/>
      </c>
      <c r="F123" s="23" t="str">
        <f aca="false">IF($B123="","",COUNTIF(憑證錄入!$A$6:$A$505,$B123))</f>
        <v/>
      </c>
      <c r="G123" s="38" t="str">
        <f aca="false">IF($B123="","",SUMIF(憑證錄入!$A$6:$A$505,$B123,憑證錄入!$G$6:$G$505))</f>
        <v/>
      </c>
      <c r="H123" s="38" t="str">
        <f aca="false">IF($B123="","",SUMIF(憑證錄入!$A$6:$A$505,$B123,憑證錄入!$H$6:$H$505))</f>
        <v/>
      </c>
      <c r="I123" s="23" t="str">
        <f aca="false">IF($B123="","",IF(ROUND(G123-H123,2)=0,"✔","借貸不平"))</f>
        <v/>
      </c>
      <c r="J123" s="39" t="str">
        <f aca="false">IF($B123="","",IF(INDEX(憑證錄入!$I$6:$I$505,MATCH($B123,憑證錄入!$A$6:$A$505,0))&amp;""="","（未附）",INDEX(憑證錄入!$I$6:$I$505,MATCH($B123,憑證錄入!$A$6:$A$505,0))&amp;""))</f>
        <v/>
      </c>
      <c r="K123" s="32" t="str">
        <f aca="false">IF(OR($B123="",J123="（未附）"),"",HYPERLINK(IF(LEFT(J123,4)="http",J123,設定!$B$7&amp;J123),"開啟"))</f>
        <v/>
      </c>
    </row>
    <row r="124" customFormat="false" ht="15" hidden="false" customHeight="false" outlineLevel="0" collapsed="false">
      <c r="A124" s="35" t="n">
        <v>116</v>
      </c>
      <c r="B124" s="23" t="str">
        <f aca="false">IFERROR(INDEX(憑證錄入!$A$6:$A$505,MATCH(A124,憑證錄入!$P$6:$P$505,0)),"")</f>
        <v/>
      </c>
      <c r="C124" s="36" t="str">
        <f aca="false">IF($B124="","",INDEX(憑證錄入!$B$6:$B$505,MATCH($B124,憑證錄入!$A$6:$A$505,0)))</f>
        <v/>
      </c>
      <c r="D124" s="37" t="str">
        <f aca="false">IF($B124="","",INDEX(憑證錄入!$C$6:$C$505,MATCH($B124,憑證錄入!$A$6:$A$505,0))&amp;"")</f>
        <v/>
      </c>
      <c r="E124" s="8" t="str">
        <f aca="false">IF($B124="","",INDEX(憑證錄入!$D$6:$D$505,MATCH($B124,憑證錄入!$A$6:$A$505,0))&amp;"")</f>
        <v/>
      </c>
      <c r="F124" s="23" t="str">
        <f aca="false">IF($B124="","",COUNTIF(憑證錄入!$A$6:$A$505,$B124))</f>
        <v/>
      </c>
      <c r="G124" s="38" t="str">
        <f aca="false">IF($B124="","",SUMIF(憑證錄入!$A$6:$A$505,$B124,憑證錄入!$G$6:$G$505))</f>
        <v/>
      </c>
      <c r="H124" s="38" t="str">
        <f aca="false">IF($B124="","",SUMIF(憑證錄入!$A$6:$A$505,$B124,憑證錄入!$H$6:$H$505))</f>
        <v/>
      </c>
      <c r="I124" s="23" t="str">
        <f aca="false">IF($B124="","",IF(ROUND(G124-H124,2)=0,"✔","借貸不平"))</f>
        <v/>
      </c>
      <c r="J124" s="39" t="str">
        <f aca="false">IF($B124="","",IF(INDEX(憑證錄入!$I$6:$I$505,MATCH($B124,憑證錄入!$A$6:$A$505,0))&amp;""="","（未附）",INDEX(憑證錄入!$I$6:$I$505,MATCH($B124,憑證錄入!$A$6:$A$505,0))&amp;""))</f>
        <v/>
      </c>
      <c r="K124" s="32" t="str">
        <f aca="false">IF(OR($B124="",J124="（未附）"),"",HYPERLINK(IF(LEFT(J124,4)="http",J124,設定!$B$7&amp;J124),"開啟"))</f>
        <v/>
      </c>
    </row>
    <row r="125" customFormat="false" ht="15" hidden="false" customHeight="false" outlineLevel="0" collapsed="false">
      <c r="A125" s="35" t="n">
        <v>117</v>
      </c>
      <c r="B125" s="23" t="str">
        <f aca="false">IFERROR(INDEX(憑證錄入!$A$6:$A$505,MATCH(A125,憑證錄入!$P$6:$P$505,0)),"")</f>
        <v/>
      </c>
      <c r="C125" s="36" t="str">
        <f aca="false">IF($B125="","",INDEX(憑證錄入!$B$6:$B$505,MATCH($B125,憑證錄入!$A$6:$A$505,0)))</f>
        <v/>
      </c>
      <c r="D125" s="37" t="str">
        <f aca="false">IF($B125="","",INDEX(憑證錄入!$C$6:$C$505,MATCH($B125,憑證錄入!$A$6:$A$505,0))&amp;"")</f>
        <v/>
      </c>
      <c r="E125" s="8" t="str">
        <f aca="false">IF($B125="","",INDEX(憑證錄入!$D$6:$D$505,MATCH($B125,憑證錄入!$A$6:$A$505,0))&amp;"")</f>
        <v/>
      </c>
      <c r="F125" s="23" t="str">
        <f aca="false">IF($B125="","",COUNTIF(憑證錄入!$A$6:$A$505,$B125))</f>
        <v/>
      </c>
      <c r="G125" s="38" t="str">
        <f aca="false">IF($B125="","",SUMIF(憑證錄入!$A$6:$A$505,$B125,憑證錄入!$G$6:$G$505))</f>
        <v/>
      </c>
      <c r="H125" s="38" t="str">
        <f aca="false">IF($B125="","",SUMIF(憑證錄入!$A$6:$A$505,$B125,憑證錄入!$H$6:$H$505))</f>
        <v/>
      </c>
      <c r="I125" s="23" t="str">
        <f aca="false">IF($B125="","",IF(ROUND(G125-H125,2)=0,"✔","借貸不平"))</f>
        <v/>
      </c>
      <c r="J125" s="39" t="str">
        <f aca="false">IF($B125="","",IF(INDEX(憑證錄入!$I$6:$I$505,MATCH($B125,憑證錄入!$A$6:$A$505,0))&amp;""="","（未附）",INDEX(憑證錄入!$I$6:$I$505,MATCH($B125,憑證錄入!$A$6:$A$505,0))&amp;""))</f>
        <v/>
      </c>
      <c r="K125" s="32" t="str">
        <f aca="false">IF(OR($B125="",J125="（未附）"),"",HYPERLINK(IF(LEFT(J125,4)="http",J125,設定!$B$7&amp;J125),"開啟"))</f>
        <v/>
      </c>
    </row>
    <row r="126" customFormat="false" ht="15" hidden="false" customHeight="false" outlineLevel="0" collapsed="false">
      <c r="A126" s="35" t="n">
        <v>118</v>
      </c>
      <c r="B126" s="23" t="str">
        <f aca="false">IFERROR(INDEX(憑證錄入!$A$6:$A$505,MATCH(A126,憑證錄入!$P$6:$P$505,0)),"")</f>
        <v/>
      </c>
      <c r="C126" s="36" t="str">
        <f aca="false">IF($B126="","",INDEX(憑證錄入!$B$6:$B$505,MATCH($B126,憑證錄入!$A$6:$A$505,0)))</f>
        <v/>
      </c>
      <c r="D126" s="37" t="str">
        <f aca="false">IF($B126="","",INDEX(憑證錄入!$C$6:$C$505,MATCH($B126,憑證錄入!$A$6:$A$505,0))&amp;"")</f>
        <v/>
      </c>
      <c r="E126" s="8" t="str">
        <f aca="false">IF($B126="","",INDEX(憑證錄入!$D$6:$D$505,MATCH($B126,憑證錄入!$A$6:$A$505,0))&amp;"")</f>
        <v/>
      </c>
      <c r="F126" s="23" t="str">
        <f aca="false">IF($B126="","",COUNTIF(憑證錄入!$A$6:$A$505,$B126))</f>
        <v/>
      </c>
      <c r="G126" s="38" t="str">
        <f aca="false">IF($B126="","",SUMIF(憑證錄入!$A$6:$A$505,$B126,憑證錄入!$G$6:$G$505))</f>
        <v/>
      </c>
      <c r="H126" s="38" t="str">
        <f aca="false">IF($B126="","",SUMIF(憑證錄入!$A$6:$A$505,$B126,憑證錄入!$H$6:$H$505))</f>
        <v/>
      </c>
      <c r="I126" s="23" t="str">
        <f aca="false">IF($B126="","",IF(ROUND(G126-H126,2)=0,"✔","借貸不平"))</f>
        <v/>
      </c>
      <c r="J126" s="39" t="str">
        <f aca="false">IF($B126="","",IF(INDEX(憑證錄入!$I$6:$I$505,MATCH($B126,憑證錄入!$A$6:$A$505,0))&amp;""="","（未附）",INDEX(憑證錄入!$I$6:$I$505,MATCH($B126,憑證錄入!$A$6:$A$505,0))&amp;""))</f>
        <v/>
      </c>
      <c r="K126" s="32" t="str">
        <f aca="false">IF(OR($B126="",J126="（未附）"),"",HYPERLINK(IF(LEFT(J126,4)="http",J126,設定!$B$7&amp;J126),"開啟"))</f>
        <v/>
      </c>
    </row>
    <row r="127" customFormat="false" ht="15" hidden="false" customHeight="false" outlineLevel="0" collapsed="false">
      <c r="A127" s="35" t="n">
        <v>119</v>
      </c>
      <c r="B127" s="23" t="str">
        <f aca="false">IFERROR(INDEX(憑證錄入!$A$6:$A$505,MATCH(A127,憑證錄入!$P$6:$P$505,0)),"")</f>
        <v/>
      </c>
      <c r="C127" s="36" t="str">
        <f aca="false">IF($B127="","",INDEX(憑證錄入!$B$6:$B$505,MATCH($B127,憑證錄入!$A$6:$A$505,0)))</f>
        <v/>
      </c>
      <c r="D127" s="37" t="str">
        <f aca="false">IF($B127="","",INDEX(憑證錄入!$C$6:$C$505,MATCH($B127,憑證錄入!$A$6:$A$505,0))&amp;"")</f>
        <v/>
      </c>
      <c r="E127" s="8" t="str">
        <f aca="false">IF($B127="","",INDEX(憑證錄入!$D$6:$D$505,MATCH($B127,憑證錄入!$A$6:$A$505,0))&amp;"")</f>
        <v/>
      </c>
      <c r="F127" s="23" t="str">
        <f aca="false">IF($B127="","",COUNTIF(憑證錄入!$A$6:$A$505,$B127))</f>
        <v/>
      </c>
      <c r="G127" s="38" t="str">
        <f aca="false">IF($B127="","",SUMIF(憑證錄入!$A$6:$A$505,$B127,憑證錄入!$G$6:$G$505))</f>
        <v/>
      </c>
      <c r="H127" s="38" t="str">
        <f aca="false">IF($B127="","",SUMIF(憑證錄入!$A$6:$A$505,$B127,憑證錄入!$H$6:$H$505))</f>
        <v/>
      </c>
      <c r="I127" s="23" t="str">
        <f aca="false">IF($B127="","",IF(ROUND(G127-H127,2)=0,"✔","借貸不平"))</f>
        <v/>
      </c>
      <c r="J127" s="39" t="str">
        <f aca="false">IF($B127="","",IF(INDEX(憑證錄入!$I$6:$I$505,MATCH($B127,憑證錄入!$A$6:$A$505,0))&amp;""="","（未附）",INDEX(憑證錄入!$I$6:$I$505,MATCH($B127,憑證錄入!$A$6:$A$505,0))&amp;""))</f>
        <v/>
      </c>
      <c r="K127" s="32" t="str">
        <f aca="false">IF(OR($B127="",J127="（未附）"),"",HYPERLINK(IF(LEFT(J127,4)="http",J127,設定!$B$7&amp;J127),"開啟"))</f>
        <v/>
      </c>
    </row>
    <row r="128" customFormat="false" ht="15" hidden="false" customHeight="false" outlineLevel="0" collapsed="false">
      <c r="A128" s="35" t="n">
        <v>120</v>
      </c>
      <c r="B128" s="23" t="str">
        <f aca="false">IFERROR(INDEX(憑證錄入!$A$6:$A$505,MATCH(A128,憑證錄入!$P$6:$P$505,0)),"")</f>
        <v/>
      </c>
      <c r="C128" s="36" t="str">
        <f aca="false">IF($B128="","",INDEX(憑證錄入!$B$6:$B$505,MATCH($B128,憑證錄入!$A$6:$A$505,0)))</f>
        <v/>
      </c>
      <c r="D128" s="37" t="str">
        <f aca="false">IF($B128="","",INDEX(憑證錄入!$C$6:$C$505,MATCH($B128,憑證錄入!$A$6:$A$505,0))&amp;"")</f>
        <v/>
      </c>
      <c r="E128" s="8" t="str">
        <f aca="false">IF($B128="","",INDEX(憑證錄入!$D$6:$D$505,MATCH($B128,憑證錄入!$A$6:$A$505,0))&amp;"")</f>
        <v/>
      </c>
      <c r="F128" s="23" t="str">
        <f aca="false">IF($B128="","",COUNTIF(憑證錄入!$A$6:$A$505,$B128))</f>
        <v/>
      </c>
      <c r="G128" s="38" t="str">
        <f aca="false">IF($B128="","",SUMIF(憑證錄入!$A$6:$A$505,$B128,憑證錄入!$G$6:$G$505))</f>
        <v/>
      </c>
      <c r="H128" s="38" t="str">
        <f aca="false">IF($B128="","",SUMIF(憑證錄入!$A$6:$A$505,$B128,憑證錄入!$H$6:$H$505))</f>
        <v/>
      </c>
      <c r="I128" s="23" t="str">
        <f aca="false">IF($B128="","",IF(ROUND(G128-H128,2)=0,"✔","借貸不平"))</f>
        <v/>
      </c>
      <c r="J128" s="39" t="str">
        <f aca="false">IF($B128="","",IF(INDEX(憑證錄入!$I$6:$I$505,MATCH($B128,憑證錄入!$A$6:$A$505,0))&amp;""="","（未附）",INDEX(憑證錄入!$I$6:$I$505,MATCH($B128,憑證錄入!$A$6:$A$505,0))&amp;""))</f>
        <v/>
      </c>
      <c r="K128" s="32" t="str">
        <f aca="false">IF(OR($B128="",J128="（未附）"),"",HYPERLINK(IF(LEFT(J128,4)="http",J128,設定!$B$7&amp;J128),"開啟"))</f>
        <v/>
      </c>
    </row>
    <row r="129" customFormat="false" ht="15" hidden="false" customHeight="false" outlineLevel="0" collapsed="false">
      <c r="A129" s="35" t="n">
        <v>121</v>
      </c>
      <c r="B129" s="23" t="str">
        <f aca="false">IFERROR(INDEX(憑證錄入!$A$6:$A$505,MATCH(A129,憑證錄入!$P$6:$P$505,0)),"")</f>
        <v/>
      </c>
      <c r="C129" s="36" t="str">
        <f aca="false">IF($B129="","",INDEX(憑證錄入!$B$6:$B$505,MATCH($B129,憑證錄入!$A$6:$A$505,0)))</f>
        <v/>
      </c>
      <c r="D129" s="37" t="str">
        <f aca="false">IF($B129="","",INDEX(憑證錄入!$C$6:$C$505,MATCH($B129,憑證錄入!$A$6:$A$505,0))&amp;"")</f>
        <v/>
      </c>
      <c r="E129" s="8" t="str">
        <f aca="false">IF($B129="","",INDEX(憑證錄入!$D$6:$D$505,MATCH($B129,憑證錄入!$A$6:$A$505,0))&amp;"")</f>
        <v/>
      </c>
      <c r="F129" s="23" t="str">
        <f aca="false">IF($B129="","",COUNTIF(憑證錄入!$A$6:$A$505,$B129))</f>
        <v/>
      </c>
      <c r="G129" s="38" t="str">
        <f aca="false">IF($B129="","",SUMIF(憑證錄入!$A$6:$A$505,$B129,憑證錄入!$G$6:$G$505))</f>
        <v/>
      </c>
      <c r="H129" s="38" t="str">
        <f aca="false">IF($B129="","",SUMIF(憑證錄入!$A$6:$A$505,$B129,憑證錄入!$H$6:$H$505))</f>
        <v/>
      </c>
      <c r="I129" s="23" t="str">
        <f aca="false">IF($B129="","",IF(ROUND(G129-H129,2)=0,"✔","借貸不平"))</f>
        <v/>
      </c>
      <c r="J129" s="39" t="str">
        <f aca="false">IF($B129="","",IF(INDEX(憑證錄入!$I$6:$I$505,MATCH($B129,憑證錄入!$A$6:$A$505,0))&amp;""="","（未附）",INDEX(憑證錄入!$I$6:$I$505,MATCH($B129,憑證錄入!$A$6:$A$505,0))&amp;""))</f>
        <v/>
      </c>
      <c r="K129" s="32" t="str">
        <f aca="false">IF(OR($B129="",J129="（未附）"),"",HYPERLINK(IF(LEFT(J129,4)="http",J129,設定!$B$7&amp;J129),"開啟"))</f>
        <v/>
      </c>
    </row>
    <row r="130" customFormat="false" ht="15" hidden="false" customHeight="false" outlineLevel="0" collapsed="false">
      <c r="A130" s="35" t="n">
        <v>122</v>
      </c>
      <c r="B130" s="23" t="str">
        <f aca="false">IFERROR(INDEX(憑證錄入!$A$6:$A$505,MATCH(A130,憑證錄入!$P$6:$P$505,0)),"")</f>
        <v/>
      </c>
      <c r="C130" s="36" t="str">
        <f aca="false">IF($B130="","",INDEX(憑證錄入!$B$6:$B$505,MATCH($B130,憑證錄入!$A$6:$A$505,0)))</f>
        <v/>
      </c>
      <c r="D130" s="37" t="str">
        <f aca="false">IF($B130="","",INDEX(憑證錄入!$C$6:$C$505,MATCH($B130,憑證錄入!$A$6:$A$505,0))&amp;"")</f>
        <v/>
      </c>
      <c r="E130" s="8" t="str">
        <f aca="false">IF($B130="","",INDEX(憑證錄入!$D$6:$D$505,MATCH($B130,憑證錄入!$A$6:$A$505,0))&amp;"")</f>
        <v/>
      </c>
      <c r="F130" s="23" t="str">
        <f aca="false">IF($B130="","",COUNTIF(憑證錄入!$A$6:$A$505,$B130))</f>
        <v/>
      </c>
      <c r="G130" s="38" t="str">
        <f aca="false">IF($B130="","",SUMIF(憑證錄入!$A$6:$A$505,$B130,憑證錄入!$G$6:$G$505))</f>
        <v/>
      </c>
      <c r="H130" s="38" t="str">
        <f aca="false">IF($B130="","",SUMIF(憑證錄入!$A$6:$A$505,$B130,憑證錄入!$H$6:$H$505))</f>
        <v/>
      </c>
      <c r="I130" s="23" t="str">
        <f aca="false">IF($B130="","",IF(ROUND(G130-H130,2)=0,"✔","借貸不平"))</f>
        <v/>
      </c>
      <c r="J130" s="39" t="str">
        <f aca="false">IF($B130="","",IF(INDEX(憑證錄入!$I$6:$I$505,MATCH($B130,憑證錄入!$A$6:$A$505,0))&amp;""="","（未附）",INDEX(憑證錄入!$I$6:$I$505,MATCH($B130,憑證錄入!$A$6:$A$505,0))&amp;""))</f>
        <v/>
      </c>
      <c r="K130" s="32" t="str">
        <f aca="false">IF(OR($B130="",J130="（未附）"),"",HYPERLINK(IF(LEFT(J130,4)="http",J130,設定!$B$7&amp;J130),"開啟"))</f>
        <v/>
      </c>
    </row>
    <row r="131" customFormat="false" ht="15" hidden="false" customHeight="false" outlineLevel="0" collapsed="false">
      <c r="A131" s="35" t="n">
        <v>123</v>
      </c>
      <c r="B131" s="23" t="str">
        <f aca="false">IFERROR(INDEX(憑證錄入!$A$6:$A$505,MATCH(A131,憑證錄入!$P$6:$P$505,0)),"")</f>
        <v/>
      </c>
      <c r="C131" s="36" t="str">
        <f aca="false">IF($B131="","",INDEX(憑證錄入!$B$6:$B$505,MATCH($B131,憑證錄入!$A$6:$A$505,0)))</f>
        <v/>
      </c>
      <c r="D131" s="37" t="str">
        <f aca="false">IF($B131="","",INDEX(憑證錄入!$C$6:$C$505,MATCH($B131,憑證錄入!$A$6:$A$505,0))&amp;"")</f>
        <v/>
      </c>
      <c r="E131" s="8" t="str">
        <f aca="false">IF($B131="","",INDEX(憑證錄入!$D$6:$D$505,MATCH($B131,憑證錄入!$A$6:$A$505,0))&amp;"")</f>
        <v/>
      </c>
      <c r="F131" s="23" t="str">
        <f aca="false">IF($B131="","",COUNTIF(憑證錄入!$A$6:$A$505,$B131))</f>
        <v/>
      </c>
      <c r="G131" s="38" t="str">
        <f aca="false">IF($B131="","",SUMIF(憑證錄入!$A$6:$A$505,$B131,憑證錄入!$G$6:$G$505))</f>
        <v/>
      </c>
      <c r="H131" s="38" t="str">
        <f aca="false">IF($B131="","",SUMIF(憑證錄入!$A$6:$A$505,$B131,憑證錄入!$H$6:$H$505))</f>
        <v/>
      </c>
      <c r="I131" s="23" t="str">
        <f aca="false">IF($B131="","",IF(ROUND(G131-H131,2)=0,"✔","借貸不平"))</f>
        <v/>
      </c>
      <c r="J131" s="39" t="str">
        <f aca="false">IF($B131="","",IF(INDEX(憑證錄入!$I$6:$I$505,MATCH($B131,憑證錄入!$A$6:$A$505,0))&amp;""="","（未附）",INDEX(憑證錄入!$I$6:$I$505,MATCH($B131,憑證錄入!$A$6:$A$505,0))&amp;""))</f>
        <v/>
      </c>
      <c r="K131" s="32" t="str">
        <f aca="false">IF(OR($B131="",J131="（未附）"),"",HYPERLINK(IF(LEFT(J131,4)="http",J131,設定!$B$7&amp;J131),"開啟"))</f>
        <v/>
      </c>
    </row>
    <row r="132" customFormat="false" ht="15" hidden="false" customHeight="false" outlineLevel="0" collapsed="false">
      <c r="A132" s="35" t="n">
        <v>124</v>
      </c>
      <c r="B132" s="23" t="str">
        <f aca="false">IFERROR(INDEX(憑證錄入!$A$6:$A$505,MATCH(A132,憑證錄入!$P$6:$P$505,0)),"")</f>
        <v/>
      </c>
      <c r="C132" s="36" t="str">
        <f aca="false">IF($B132="","",INDEX(憑證錄入!$B$6:$B$505,MATCH($B132,憑證錄入!$A$6:$A$505,0)))</f>
        <v/>
      </c>
      <c r="D132" s="37" t="str">
        <f aca="false">IF($B132="","",INDEX(憑證錄入!$C$6:$C$505,MATCH($B132,憑證錄入!$A$6:$A$505,0))&amp;"")</f>
        <v/>
      </c>
      <c r="E132" s="8" t="str">
        <f aca="false">IF($B132="","",INDEX(憑證錄入!$D$6:$D$505,MATCH($B132,憑證錄入!$A$6:$A$505,0))&amp;"")</f>
        <v/>
      </c>
      <c r="F132" s="23" t="str">
        <f aca="false">IF($B132="","",COUNTIF(憑證錄入!$A$6:$A$505,$B132))</f>
        <v/>
      </c>
      <c r="G132" s="38" t="str">
        <f aca="false">IF($B132="","",SUMIF(憑證錄入!$A$6:$A$505,$B132,憑證錄入!$G$6:$G$505))</f>
        <v/>
      </c>
      <c r="H132" s="38" t="str">
        <f aca="false">IF($B132="","",SUMIF(憑證錄入!$A$6:$A$505,$B132,憑證錄入!$H$6:$H$505))</f>
        <v/>
      </c>
      <c r="I132" s="23" t="str">
        <f aca="false">IF($B132="","",IF(ROUND(G132-H132,2)=0,"✔","借貸不平"))</f>
        <v/>
      </c>
      <c r="J132" s="39" t="str">
        <f aca="false">IF($B132="","",IF(INDEX(憑證錄入!$I$6:$I$505,MATCH($B132,憑證錄入!$A$6:$A$505,0))&amp;""="","（未附）",INDEX(憑證錄入!$I$6:$I$505,MATCH($B132,憑證錄入!$A$6:$A$505,0))&amp;""))</f>
        <v/>
      </c>
      <c r="K132" s="32" t="str">
        <f aca="false">IF(OR($B132="",J132="（未附）"),"",HYPERLINK(IF(LEFT(J132,4)="http",J132,設定!$B$7&amp;J132),"開啟"))</f>
        <v/>
      </c>
    </row>
    <row r="133" customFormat="false" ht="15" hidden="false" customHeight="false" outlineLevel="0" collapsed="false">
      <c r="A133" s="35" t="n">
        <v>125</v>
      </c>
      <c r="B133" s="23" t="str">
        <f aca="false">IFERROR(INDEX(憑證錄入!$A$6:$A$505,MATCH(A133,憑證錄入!$P$6:$P$505,0)),"")</f>
        <v/>
      </c>
      <c r="C133" s="36" t="str">
        <f aca="false">IF($B133="","",INDEX(憑證錄入!$B$6:$B$505,MATCH($B133,憑證錄入!$A$6:$A$505,0)))</f>
        <v/>
      </c>
      <c r="D133" s="37" t="str">
        <f aca="false">IF($B133="","",INDEX(憑證錄入!$C$6:$C$505,MATCH($B133,憑證錄入!$A$6:$A$505,0))&amp;"")</f>
        <v/>
      </c>
      <c r="E133" s="8" t="str">
        <f aca="false">IF($B133="","",INDEX(憑證錄入!$D$6:$D$505,MATCH($B133,憑證錄入!$A$6:$A$505,0))&amp;"")</f>
        <v/>
      </c>
      <c r="F133" s="23" t="str">
        <f aca="false">IF($B133="","",COUNTIF(憑證錄入!$A$6:$A$505,$B133))</f>
        <v/>
      </c>
      <c r="G133" s="38" t="str">
        <f aca="false">IF($B133="","",SUMIF(憑證錄入!$A$6:$A$505,$B133,憑證錄入!$G$6:$G$505))</f>
        <v/>
      </c>
      <c r="H133" s="38" t="str">
        <f aca="false">IF($B133="","",SUMIF(憑證錄入!$A$6:$A$505,$B133,憑證錄入!$H$6:$H$505))</f>
        <v/>
      </c>
      <c r="I133" s="23" t="str">
        <f aca="false">IF($B133="","",IF(ROUND(G133-H133,2)=0,"✔","借貸不平"))</f>
        <v/>
      </c>
      <c r="J133" s="39" t="str">
        <f aca="false">IF($B133="","",IF(INDEX(憑證錄入!$I$6:$I$505,MATCH($B133,憑證錄入!$A$6:$A$505,0))&amp;""="","（未附）",INDEX(憑證錄入!$I$6:$I$505,MATCH($B133,憑證錄入!$A$6:$A$505,0))&amp;""))</f>
        <v/>
      </c>
      <c r="K133" s="32" t="str">
        <f aca="false">IF(OR($B133="",J133="（未附）"),"",HYPERLINK(IF(LEFT(J133,4)="http",J133,設定!$B$7&amp;J133),"開啟"))</f>
        <v/>
      </c>
    </row>
    <row r="134" customFormat="false" ht="15" hidden="false" customHeight="false" outlineLevel="0" collapsed="false">
      <c r="A134" s="35" t="n">
        <v>126</v>
      </c>
      <c r="B134" s="23" t="str">
        <f aca="false">IFERROR(INDEX(憑證錄入!$A$6:$A$505,MATCH(A134,憑證錄入!$P$6:$P$505,0)),"")</f>
        <v/>
      </c>
      <c r="C134" s="36" t="str">
        <f aca="false">IF($B134="","",INDEX(憑證錄入!$B$6:$B$505,MATCH($B134,憑證錄入!$A$6:$A$505,0)))</f>
        <v/>
      </c>
      <c r="D134" s="37" t="str">
        <f aca="false">IF($B134="","",INDEX(憑證錄入!$C$6:$C$505,MATCH($B134,憑證錄入!$A$6:$A$505,0))&amp;"")</f>
        <v/>
      </c>
      <c r="E134" s="8" t="str">
        <f aca="false">IF($B134="","",INDEX(憑證錄入!$D$6:$D$505,MATCH($B134,憑證錄入!$A$6:$A$505,0))&amp;"")</f>
        <v/>
      </c>
      <c r="F134" s="23" t="str">
        <f aca="false">IF($B134="","",COUNTIF(憑證錄入!$A$6:$A$505,$B134))</f>
        <v/>
      </c>
      <c r="G134" s="38" t="str">
        <f aca="false">IF($B134="","",SUMIF(憑證錄入!$A$6:$A$505,$B134,憑證錄入!$G$6:$G$505))</f>
        <v/>
      </c>
      <c r="H134" s="38" t="str">
        <f aca="false">IF($B134="","",SUMIF(憑證錄入!$A$6:$A$505,$B134,憑證錄入!$H$6:$H$505))</f>
        <v/>
      </c>
      <c r="I134" s="23" t="str">
        <f aca="false">IF($B134="","",IF(ROUND(G134-H134,2)=0,"✔","借貸不平"))</f>
        <v/>
      </c>
      <c r="J134" s="39" t="str">
        <f aca="false">IF($B134="","",IF(INDEX(憑證錄入!$I$6:$I$505,MATCH($B134,憑證錄入!$A$6:$A$505,0))&amp;""="","（未附）",INDEX(憑證錄入!$I$6:$I$505,MATCH($B134,憑證錄入!$A$6:$A$505,0))&amp;""))</f>
        <v/>
      </c>
      <c r="K134" s="32" t="str">
        <f aca="false">IF(OR($B134="",J134="（未附）"),"",HYPERLINK(IF(LEFT(J134,4)="http",J134,設定!$B$7&amp;J134),"開啟"))</f>
        <v/>
      </c>
    </row>
    <row r="135" customFormat="false" ht="15" hidden="false" customHeight="false" outlineLevel="0" collapsed="false">
      <c r="A135" s="35" t="n">
        <v>127</v>
      </c>
      <c r="B135" s="23" t="str">
        <f aca="false">IFERROR(INDEX(憑證錄入!$A$6:$A$505,MATCH(A135,憑證錄入!$P$6:$P$505,0)),"")</f>
        <v/>
      </c>
      <c r="C135" s="36" t="str">
        <f aca="false">IF($B135="","",INDEX(憑證錄入!$B$6:$B$505,MATCH($B135,憑證錄入!$A$6:$A$505,0)))</f>
        <v/>
      </c>
      <c r="D135" s="37" t="str">
        <f aca="false">IF($B135="","",INDEX(憑證錄入!$C$6:$C$505,MATCH($B135,憑證錄入!$A$6:$A$505,0))&amp;"")</f>
        <v/>
      </c>
      <c r="E135" s="8" t="str">
        <f aca="false">IF($B135="","",INDEX(憑證錄入!$D$6:$D$505,MATCH($B135,憑證錄入!$A$6:$A$505,0))&amp;"")</f>
        <v/>
      </c>
      <c r="F135" s="23" t="str">
        <f aca="false">IF($B135="","",COUNTIF(憑證錄入!$A$6:$A$505,$B135))</f>
        <v/>
      </c>
      <c r="G135" s="38" t="str">
        <f aca="false">IF($B135="","",SUMIF(憑證錄入!$A$6:$A$505,$B135,憑證錄入!$G$6:$G$505))</f>
        <v/>
      </c>
      <c r="H135" s="38" t="str">
        <f aca="false">IF($B135="","",SUMIF(憑證錄入!$A$6:$A$505,$B135,憑證錄入!$H$6:$H$505))</f>
        <v/>
      </c>
      <c r="I135" s="23" t="str">
        <f aca="false">IF($B135="","",IF(ROUND(G135-H135,2)=0,"✔","借貸不平"))</f>
        <v/>
      </c>
      <c r="J135" s="39" t="str">
        <f aca="false">IF($B135="","",IF(INDEX(憑證錄入!$I$6:$I$505,MATCH($B135,憑證錄入!$A$6:$A$505,0))&amp;""="","（未附）",INDEX(憑證錄入!$I$6:$I$505,MATCH($B135,憑證錄入!$A$6:$A$505,0))&amp;""))</f>
        <v/>
      </c>
      <c r="K135" s="32" t="str">
        <f aca="false">IF(OR($B135="",J135="（未附）"),"",HYPERLINK(IF(LEFT(J135,4)="http",J135,設定!$B$7&amp;J135),"開啟"))</f>
        <v/>
      </c>
    </row>
    <row r="136" customFormat="false" ht="15" hidden="false" customHeight="false" outlineLevel="0" collapsed="false">
      <c r="A136" s="35" t="n">
        <v>128</v>
      </c>
      <c r="B136" s="23" t="str">
        <f aca="false">IFERROR(INDEX(憑證錄入!$A$6:$A$505,MATCH(A136,憑證錄入!$P$6:$P$505,0)),"")</f>
        <v/>
      </c>
      <c r="C136" s="36" t="str">
        <f aca="false">IF($B136="","",INDEX(憑證錄入!$B$6:$B$505,MATCH($B136,憑證錄入!$A$6:$A$505,0)))</f>
        <v/>
      </c>
      <c r="D136" s="37" t="str">
        <f aca="false">IF($B136="","",INDEX(憑證錄入!$C$6:$C$505,MATCH($B136,憑證錄入!$A$6:$A$505,0))&amp;"")</f>
        <v/>
      </c>
      <c r="E136" s="8" t="str">
        <f aca="false">IF($B136="","",INDEX(憑證錄入!$D$6:$D$505,MATCH($B136,憑證錄入!$A$6:$A$505,0))&amp;"")</f>
        <v/>
      </c>
      <c r="F136" s="23" t="str">
        <f aca="false">IF($B136="","",COUNTIF(憑證錄入!$A$6:$A$505,$B136))</f>
        <v/>
      </c>
      <c r="G136" s="38" t="str">
        <f aca="false">IF($B136="","",SUMIF(憑證錄入!$A$6:$A$505,$B136,憑證錄入!$G$6:$G$505))</f>
        <v/>
      </c>
      <c r="H136" s="38" t="str">
        <f aca="false">IF($B136="","",SUMIF(憑證錄入!$A$6:$A$505,$B136,憑證錄入!$H$6:$H$505))</f>
        <v/>
      </c>
      <c r="I136" s="23" t="str">
        <f aca="false">IF($B136="","",IF(ROUND(G136-H136,2)=0,"✔","借貸不平"))</f>
        <v/>
      </c>
      <c r="J136" s="39" t="str">
        <f aca="false">IF($B136="","",IF(INDEX(憑證錄入!$I$6:$I$505,MATCH($B136,憑證錄入!$A$6:$A$505,0))&amp;""="","（未附）",INDEX(憑證錄入!$I$6:$I$505,MATCH($B136,憑證錄入!$A$6:$A$505,0))&amp;""))</f>
        <v/>
      </c>
      <c r="K136" s="32" t="str">
        <f aca="false">IF(OR($B136="",J136="（未附）"),"",HYPERLINK(IF(LEFT(J136,4)="http",J136,設定!$B$7&amp;J136),"開啟"))</f>
        <v/>
      </c>
    </row>
    <row r="137" customFormat="false" ht="15" hidden="false" customHeight="false" outlineLevel="0" collapsed="false">
      <c r="A137" s="35" t="n">
        <v>129</v>
      </c>
      <c r="B137" s="23" t="str">
        <f aca="false">IFERROR(INDEX(憑證錄入!$A$6:$A$505,MATCH(A137,憑證錄入!$P$6:$P$505,0)),"")</f>
        <v/>
      </c>
      <c r="C137" s="36" t="str">
        <f aca="false">IF($B137="","",INDEX(憑證錄入!$B$6:$B$505,MATCH($B137,憑證錄入!$A$6:$A$505,0)))</f>
        <v/>
      </c>
      <c r="D137" s="37" t="str">
        <f aca="false">IF($B137="","",INDEX(憑證錄入!$C$6:$C$505,MATCH($B137,憑證錄入!$A$6:$A$505,0))&amp;"")</f>
        <v/>
      </c>
      <c r="E137" s="8" t="str">
        <f aca="false">IF($B137="","",INDEX(憑證錄入!$D$6:$D$505,MATCH($B137,憑證錄入!$A$6:$A$505,0))&amp;"")</f>
        <v/>
      </c>
      <c r="F137" s="23" t="str">
        <f aca="false">IF($B137="","",COUNTIF(憑證錄入!$A$6:$A$505,$B137))</f>
        <v/>
      </c>
      <c r="G137" s="38" t="str">
        <f aca="false">IF($B137="","",SUMIF(憑證錄入!$A$6:$A$505,$B137,憑證錄入!$G$6:$G$505))</f>
        <v/>
      </c>
      <c r="H137" s="38" t="str">
        <f aca="false">IF($B137="","",SUMIF(憑證錄入!$A$6:$A$505,$B137,憑證錄入!$H$6:$H$505))</f>
        <v/>
      </c>
      <c r="I137" s="23" t="str">
        <f aca="false">IF($B137="","",IF(ROUND(G137-H137,2)=0,"✔","借貸不平"))</f>
        <v/>
      </c>
      <c r="J137" s="39" t="str">
        <f aca="false">IF($B137="","",IF(INDEX(憑證錄入!$I$6:$I$505,MATCH($B137,憑證錄入!$A$6:$A$505,0))&amp;""="","（未附）",INDEX(憑證錄入!$I$6:$I$505,MATCH($B137,憑證錄入!$A$6:$A$505,0))&amp;""))</f>
        <v/>
      </c>
      <c r="K137" s="32" t="str">
        <f aca="false">IF(OR($B137="",J137="（未附）"),"",HYPERLINK(IF(LEFT(J137,4)="http",J137,設定!$B$7&amp;J137),"開啟"))</f>
        <v/>
      </c>
    </row>
    <row r="138" customFormat="false" ht="15" hidden="false" customHeight="false" outlineLevel="0" collapsed="false">
      <c r="A138" s="35" t="n">
        <v>130</v>
      </c>
      <c r="B138" s="23" t="str">
        <f aca="false">IFERROR(INDEX(憑證錄入!$A$6:$A$505,MATCH(A138,憑證錄入!$P$6:$P$505,0)),"")</f>
        <v/>
      </c>
      <c r="C138" s="36" t="str">
        <f aca="false">IF($B138="","",INDEX(憑證錄入!$B$6:$B$505,MATCH($B138,憑證錄入!$A$6:$A$505,0)))</f>
        <v/>
      </c>
      <c r="D138" s="37" t="str">
        <f aca="false">IF($B138="","",INDEX(憑證錄入!$C$6:$C$505,MATCH($B138,憑證錄入!$A$6:$A$505,0))&amp;"")</f>
        <v/>
      </c>
      <c r="E138" s="8" t="str">
        <f aca="false">IF($B138="","",INDEX(憑證錄入!$D$6:$D$505,MATCH($B138,憑證錄入!$A$6:$A$505,0))&amp;"")</f>
        <v/>
      </c>
      <c r="F138" s="23" t="str">
        <f aca="false">IF($B138="","",COUNTIF(憑證錄入!$A$6:$A$505,$B138))</f>
        <v/>
      </c>
      <c r="G138" s="38" t="str">
        <f aca="false">IF($B138="","",SUMIF(憑證錄入!$A$6:$A$505,$B138,憑證錄入!$G$6:$G$505))</f>
        <v/>
      </c>
      <c r="H138" s="38" t="str">
        <f aca="false">IF($B138="","",SUMIF(憑證錄入!$A$6:$A$505,$B138,憑證錄入!$H$6:$H$505))</f>
        <v/>
      </c>
      <c r="I138" s="23" t="str">
        <f aca="false">IF($B138="","",IF(ROUND(G138-H138,2)=0,"✔","借貸不平"))</f>
        <v/>
      </c>
      <c r="J138" s="39" t="str">
        <f aca="false">IF($B138="","",IF(INDEX(憑證錄入!$I$6:$I$505,MATCH($B138,憑證錄入!$A$6:$A$505,0))&amp;""="","（未附）",INDEX(憑證錄入!$I$6:$I$505,MATCH($B138,憑證錄入!$A$6:$A$505,0))&amp;""))</f>
        <v/>
      </c>
      <c r="K138" s="32" t="str">
        <f aca="false">IF(OR($B138="",J138="（未附）"),"",HYPERLINK(IF(LEFT(J138,4)="http",J138,設定!$B$7&amp;J138),"開啟"))</f>
        <v/>
      </c>
    </row>
    <row r="139" customFormat="false" ht="15" hidden="false" customHeight="false" outlineLevel="0" collapsed="false">
      <c r="A139" s="35" t="n">
        <v>131</v>
      </c>
      <c r="B139" s="23" t="str">
        <f aca="false">IFERROR(INDEX(憑證錄入!$A$6:$A$505,MATCH(A139,憑證錄入!$P$6:$P$505,0)),"")</f>
        <v/>
      </c>
      <c r="C139" s="36" t="str">
        <f aca="false">IF($B139="","",INDEX(憑證錄入!$B$6:$B$505,MATCH($B139,憑證錄入!$A$6:$A$505,0)))</f>
        <v/>
      </c>
      <c r="D139" s="37" t="str">
        <f aca="false">IF($B139="","",INDEX(憑證錄入!$C$6:$C$505,MATCH($B139,憑證錄入!$A$6:$A$505,0))&amp;"")</f>
        <v/>
      </c>
      <c r="E139" s="8" t="str">
        <f aca="false">IF($B139="","",INDEX(憑證錄入!$D$6:$D$505,MATCH($B139,憑證錄入!$A$6:$A$505,0))&amp;"")</f>
        <v/>
      </c>
      <c r="F139" s="23" t="str">
        <f aca="false">IF($B139="","",COUNTIF(憑證錄入!$A$6:$A$505,$B139))</f>
        <v/>
      </c>
      <c r="G139" s="38" t="str">
        <f aca="false">IF($B139="","",SUMIF(憑證錄入!$A$6:$A$505,$B139,憑證錄入!$G$6:$G$505))</f>
        <v/>
      </c>
      <c r="H139" s="38" t="str">
        <f aca="false">IF($B139="","",SUMIF(憑證錄入!$A$6:$A$505,$B139,憑證錄入!$H$6:$H$505))</f>
        <v/>
      </c>
      <c r="I139" s="23" t="str">
        <f aca="false">IF($B139="","",IF(ROUND(G139-H139,2)=0,"✔","借貸不平"))</f>
        <v/>
      </c>
      <c r="J139" s="39" t="str">
        <f aca="false">IF($B139="","",IF(INDEX(憑證錄入!$I$6:$I$505,MATCH($B139,憑證錄入!$A$6:$A$505,0))&amp;""="","（未附）",INDEX(憑證錄入!$I$6:$I$505,MATCH($B139,憑證錄入!$A$6:$A$505,0))&amp;""))</f>
        <v/>
      </c>
      <c r="K139" s="32" t="str">
        <f aca="false">IF(OR($B139="",J139="（未附）"),"",HYPERLINK(IF(LEFT(J139,4)="http",J139,設定!$B$7&amp;J139),"開啟"))</f>
        <v/>
      </c>
    </row>
    <row r="140" customFormat="false" ht="15" hidden="false" customHeight="false" outlineLevel="0" collapsed="false">
      <c r="A140" s="35" t="n">
        <v>132</v>
      </c>
      <c r="B140" s="23" t="str">
        <f aca="false">IFERROR(INDEX(憑證錄入!$A$6:$A$505,MATCH(A140,憑證錄入!$P$6:$P$505,0)),"")</f>
        <v/>
      </c>
      <c r="C140" s="36" t="str">
        <f aca="false">IF($B140="","",INDEX(憑證錄入!$B$6:$B$505,MATCH($B140,憑證錄入!$A$6:$A$505,0)))</f>
        <v/>
      </c>
      <c r="D140" s="37" t="str">
        <f aca="false">IF($B140="","",INDEX(憑證錄入!$C$6:$C$505,MATCH($B140,憑證錄入!$A$6:$A$505,0))&amp;"")</f>
        <v/>
      </c>
      <c r="E140" s="8" t="str">
        <f aca="false">IF($B140="","",INDEX(憑證錄入!$D$6:$D$505,MATCH($B140,憑證錄入!$A$6:$A$505,0))&amp;"")</f>
        <v/>
      </c>
      <c r="F140" s="23" t="str">
        <f aca="false">IF($B140="","",COUNTIF(憑證錄入!$A$6:$A$505,$B140))</f>
        <v/>
      </c>
      <c r="G140" s="38" t="str">
        <f aca="false">IF($B140="","",SUMIF(憑證錄入!$A$6:$A$505,$B140,憑證錄入!$G$6:$G$505))</f>
        <v/>
      </c>
      <c r="H140" s="38" t="str">
        <f aca="false">IF($B140="","",SUMIF(憑證錄入!$A$6:$A$505,$B140,憑證錄入!$H$6:$H$505))</f>
        <v/>
      </c>
      <c r="I140" s="23" t="str">
        <f aca="false">IF($B140="","",IF(ROUND(G140-H140,2)=0,"✔","借貸不平"))</f>
        <v/>
      </c>
      <c r="J140" s="39" t="str">
        <f aca="false">IF($B140="","",IF(INDEX(憑證錄入!$I$6:$I$505,MATCH($B140,憑證錄入!$A$6:$A$505,0))&amp;""="","（未附）",INDEX(憑證錄入!$I$6:$I$505,MATCH($B140,憑證錄入!$A$6:$A$505,0))&amp;""))</f>
        <v/>
      </c>
      <c r="K140" s="32" t="str">
        <f aca="false">IF(OR($B140="",J140="（未附）"),"",HYPERLINK(IF(LEFT(J140,4)="http",J140,設定!$B$7&amp;J140),"開啟"))</f>
        <v/>
      </c>
    </row>
    <row r="141" customFormat="false" ht="15" hidden="false" customHeight="false" outlineLevel="0" collapsed="false">
      <c r="A141" s="35" t="n">
        <v>133</v>
      </c>
      <c r="B141" s="23" t="str">
        <f aca="false">IFERROR(INDEX(憑證錄入!$A$6:$A$505,MATCH(A141,憑證錄入!$P$6:$P$505,0)),"")</f>
        <v/>
      </c>
      <c r="C141" s="36" t="str">
        <f aca="false">IF($B141="","",INDEX(憑證錄入!$B$6:$B$505,MATCH($B141,憑證錄入!$A$6:$A$505,0)))</f>
        <v/>
      </c>
      <c r="D141" s="37" t="str">
        <f aca="false">IF($B141="","",INDEX(憑證錄入!$C$6:$C$505,MATCH($B141,憑證錄入!$A$6:$A$505,0))&amp;"")</f>
        <v/>
      </c>
      <c r="E141" s="8" t="str">
        <f aca="false">IF($B141="","",INDEX(憑證錄入!$D$6:$D$505,MATCH($B141,憑證錄入!$A$6:$A$505,0))&amp;"")</f>
        <v/>
      </c>
      <c r="F141" s="23" t="str">
        <f aca="false">IF($B141="","",COUNTIF(憑證錄入!$A$6:$A$505,$B141))</f>
        <v/>
      </c>
      <c r="G141" s="38" t="str">
        <f aca="false">IF($B141="","",SUMIF(憑證錄入!$A$6:$A$505,$B141,憑證錄入!$G$6:$G$505))</f>
        <v/>
      </c>
      <c r="H141" s="38" t="str">
        <f aca="false">IF($B141="","",SUMIF(憑證錄入!$A$6:$A$505,$B141,憑證錄入!$H$6:$H$505))</f>
        <v/>
      </c>
      <c r="I141" s="23" t="str">
        <f aca="false">IF($B141="","",IF(ROUND(G141-H141,2)=0,"✔","借貸不平"))</f>
        <v/>
      </c>
      <c r="J141" s="39" t="str">
        <f aca="false">IF($B141="","",IF(INDEX(憑證錄入!$I$6:$I$505,MATCH($B141,憑證錄入!$A$6:$A$505,0))&amp;""="","（未附）",INDEX(憑證錄入!$I$6:$I$505,MATCH($B141,憑證錄入!$A$6:$A$505,0))&amp;""))</f>
        <v/>
      </c>
      <c r="K141" s="32" t="str">
        <f aca="false">IF(OR($B141="",J141="（未附）"),"",HYPERLINK(IF(LEFT(J141,4)="http",J141,設定!$B$7&amp;J141),"開啟"))</f>
        <v/>
      </c>
    </row>
    <row r="142" customFormat="false" ht="15" hidden="false" customHeight="false" outlineLevel="0" collapsed="false">
      <c r="A142" s="35" t="n">
        <v>134</v>
      </c>
      <c r="B142" s="23" t="str">
        <f aca="false">IFERROR(INDEX(憑證錄入!$A$6:$A$505,MATCH(A142,憑證錄入!$P$6:$P$505,0)),"")</f>
        <v/>
      </c>
      <c r="C142" s="36" t="str">
        <f aca="false">IF($B142="","",INDEX(憑證錄入!$B$6:$B$505,MATCH($B142,憑證錄入!$A$6:$A$505,0)))</f>
        <v/>
      </c>
      <c r="D142" s="37" t="str">
        <f aca="false">IF($B142="","",INDEX(憑證錄入!$C$6:$C$505,MATCH($B142,憑證錄入!$A$6:$A$505,0))&amp;"")</f>
        <v/>
      </c>
      <c r="E142" s="8" t="str">
        <f aca="false">IF($B142="","",INDEX(憑證錄入!$D$6:$D$505,MATCH($B142,憑證錄入!$A$6:$A$505,0))&amp;"")</f>
        <v/>
      </c>
      <c r="F142" s="23" t="str">
        <f aca="false">IF($B142="","",COUNTIF(憑證錄入!$A$6:$A$505,$B142))</f>
        <v/>
      </c>
      <c r="G142" s="38" t="str">
        <f aca="false">IF($B142="","",SUMIF(憑證錄入!$A$6:$A$505,$B142,憑證錄入!$G$6:$G$505))</f>
        <v/>
      </c>
      <c r="H142" s="38" t="str">
        <f aca="false">IF($B142="","",SUMIF(憑證錄入!$A$6:$A$505,$B142,憑證錄入!$H$6:$H$505))</f>
        <v/>
      </c>
      <c r="I142" s="23" t="str">
        <f aca="false">IF($B142="","",IF(ROUND(G142-H142,2)=0,"✔","借貸不平"))</f>
        <v/>
      </c>
      <c r="J142" s="39" t="str">
        <f aca="false">IF($B142="","",IF(INDEX(憑證錄入!$I$6:$I$505,MATCH($B142,憑證錄入!$A$6:$A$505,0))&amp;""="","（未附）",INDEX(憑證錄入!$I$6:$I$505,MATCH($B142,憑證錄入!$A$6:$A$505,0))&amp;""))</f>
        <v/>
      </c>
      <c r="K142" s="32" t="str">
        <f aca="false">IF(OR($B142="",J142="（未附）"),"",HYPERLINK(IF(LEFT(J142,4)="http",J142,設定!$B$7&amp;J142),"開啟"))</f>
        <v/>
      </c>
    </row>
    <row r="143" customFormat="false" ht="15" hidden="false" customHeight="false" outlineLevel="0" collapsed="false">
      <c r="A143" s="35" t="n">
        <v>135</v>
      </c>
      <c r="B143" s="23" t="str">
        <f aca="false">IFERROR(INDEX(憑證錄入!$A$6:$A$505,MATCH(A143,憑證錄入!$P$6:$P$505,0)),"")</f>
        <v/>
      </c>
      <c r="C143" s="36" t="str">
        <f aca="false">IF($B143="","",INDEX(憑證錄入!$B$6:$B$505,MATCH($B143,憑證錄入!$A$6:$A$505,0)))</f>
        <v/>
      </c>
      <c r="D143" s="37" t="str">
        <f aca="false">IF($B143="","",INDEX(憑證錄入!$C$6:$C$505,MATCH($B143,憑證錄入!$A$6:$A$505,0))&amp;"")</f>
        <v/>
      </c>
      <c r="E143" s="8" t="str">
        <f aca="false">IF($B143="","",INDEX(憑證錄入!$D$6:$D$505,MATCH($B143,憑證錄入!$A$6:$A$505,0))&amp;"")</f>
        <v/>
      </c>
      <c r="F143" s="23" t="str">
        <f aca="false">IF($B143="","",COUNTIF(憑證錄入!$A$6:$A$505,$B143))</f>
        <v/>
      </c>
      <c r="G143" s="38" t="str">
        <f aca="false">IF($B143="","",SUMIF(憑證錄入!$A$6:$A$505,$B143,憑證錄入!$G$6:$G$505))</f>
        <v/>
      </c>
      <c r="H143" s="38" t="str">
        <f aca="false">IF($B143="","",SUMIF(憑證錄入!$A$6:$A$505,$B143,憑證錄入!$H$6:$H$505))</f>
        <v/>
      </c>
      <c r="I143" s="23" t="str">
        <f aca="false">IF($B143="","",IF(ROUND(G143-H143,2)=0,"✔","借貸不平"))</f>
        <v/>
      </c>
      <c r="J143" s="39" t="str">
        <f aca="false">IF($B143="","",IF(INDEX(憑證錄入!$I$6:$I$505,MATCH($B143,憑證錄入!$A$6:$A$505,0))&amp;""="","（未附）",INDEX(憑證錄入!$I$6:$I$505,MATCH($B143,憑證錄入!$A$6:$A$505,0))&amp;""))</f>
        <v/>
      </c>
      <c r="K143" s="32" t="str">
        <f aca="false">IF(OR($B143="",J143="（未附）"),"",HYPERLINK(IF(LEFT(J143,4)="http",J143,設定!$B$7&amp;J143),"開啟"))</f>
        <v/>
      </c>
    </row>
    <row r="144" customFormat="false" ht="15" hidden="false" customHeight="false" outlineLevel="0" collapsed="false">
      <c r="A144" s="35" t="n">
        <v>136</v>
      </c>
      <c r="B144" s="23" t="str">
        <f aca="false">IFERROR(INDEX(憑證錄入!$A$6:$A$505,MATCH(A144,憑證錄入!$P$6:$P$505,0)),"")</f>
        <v/>
      </c>
      <c r="C144" s="36" t="str">
        <f aca="false">IF($B144="","",INDEX(憑證錄入!$B$6:$B$505,MATCH($B144,憑證錄入!$A$6:$A$505,0)))</f>
        <v/>
      </c>
      <c r="D144" s="37" t="str">
        <f aca="false">IF($B144="","",INDEX(憑證錄入!$C$6:$C$505,MATCH($B144,憑證錄入!$A$6:$A$505,0))&amp;"")</f>
        <v/>
      </c>
      <c r="E144" s="8" t="str">
        <f aca="false">IF($B144="","",INDEX(憑證錄入!$D$6:$D$505,MATCH($B144,憑證錄入!$A$6:$A$505,0))&amp;"")</f>
        <v/>
      </c>
      <c r="F144" s="23" t="str">
        <f aca="false">IF($B144="","",COUNTIF(憑證錄入!$A$6:$A$505,$B144))</f>
        <v/>
      </c>
      <c r="G144" s="38" t="str">
        <f aca="false">IF($B144="","",SUMIF(憑證錄入!$A$6:$A$505,$B144,憑證錄入!$G$6:$G$505))</f>
        <v/>
      </c>
      <c r="H144" s="38" t="str">
        <f aca="false">IF($B144="","",SUMIF(憑證錄入!$A$6:$A$505,$B144,憑證錄入!$H$6:$H$505))</f>
        <v/>
      </c>
      <c r="I144" s="23" t="str">
        <f aca="false">IF($B144="","",IF(ROUND(G144-H144,2)=0,"✔","借貸不平"))</f>
        <v/>
      </c>
      <c r="J144" s="39" t="str">
        <f aca="false">IF($B144="","",IF(INDEX(憑證錄入!$I$6:$I$505,MATCH($B144,憑證錄入!$A$6:$A$505,0))&amp;""="","（未附）",INDEX(憑證錄入!$I$6:$I$505,MATCH($B144,憑證錄入!$A$6:$A$505,0))&amp;""))</f>
        <v/>
      </c>
      <c r="K144" s="32" t="str">
        <f aca="false">IF(OR($B144="",J144="（未附）"),"",HYPERLINK(IF(LEFT(J144,4)="http",J144,設定!$B$7&amp;J144),"開啟"))</f>
        <v/>
      </c>
    </row>
    <row r="145" customFormat="false" ht="15" hidden="false" customHeight="false" outlineLevel="0" collapsed="false">
      <c r="A145" s="35" t="n">
        <v>137</v>
      </c>
      <c r="B145" s="23" t="str">
        <f aca="false">IFERROR(INDEX(憑證錄入!$A$6:$A$505,MATCH(A145,憑證錄入!$P$6:$P$505,0)),"")</f>
        <v/>
      </c>
      <c r="C145" s="36" t="str">
        <f aca="false">IF($B145="","",INDEX(憑證錄入!$B$6:$B$505,MATCH($B145,憑證錄入!$A$6:$A$505,0)))</f>
        <v/>
      </c>
      <c r="D145" s="37" t="str">
        <f aca="false">IF($B145="","",INDEX(憑證錄入!$C$6:$C$505,MATCH($B145,憑證錄入!$A$6:$A$505,0))&amp;"")</f>
        <v/>
      </c>
      <c r="E145" s="8" t="str">
        <f aca="false">IF($B145="","",INDEX(憑證錄入!$D$6:$D$505,MATCH($B145,憑證錄入!$A$6:$A$505,0))&amp;"")</f>
        <v/>
      </c>
      <c r="F145" s="23" t="str">
        <f aca="false">IF($B145="","",COUNTIF(憑證錄入!$A$6:$A$505,$B145))</f>
        <v/>
      </c>
      <c r="G145" s="38" t="str">
        <f aca="false">IF($B145="","",SUMIF(憑證錄入!$A$6:$A$505,$B145,憑證錄入!$G$6:$G$505))</f>
        <v/>
      </c>
      <c r="H145" s="38" t="str">
        <f aca="false">IF($B145="","",SUMIF(憑證錄入!$A$6:$A$505,$B145,憑證錄入!$H$6:$H$505))</f>
        <v/>
      </c>
      <c r="I145" s="23" t="str">
        <f aca="false">IF($B145="","",IF(ROUND(G145-H145,2)=0,"✔","借貸不平"))</f>
        <v/>
      </c>
      <c r="J145" s="39" t="str">
        <f aca="false">IF($B145="","",IF(INDEX(憑證錄入!$I$6:$I$505,MATCH($B145,憑證錄入!$A$6:$A$505,0))&amp;""="","（未附）",INDEX(憑證錄入!$I$6:$I$505,MATCH($B145,憑證錄入!$A$6:$A$505,0))&amp;""))</f>
        <v/>
      </c>
      <c r="K145" s="32" t="str">
        <f aca="false">IF(OR($B145="",J145="（未附）"),"",HYPERLINK(IF(LEFT(J145,4)="http",J145,設定!$B$7&amp;J145),"開啟"))</f>
        <v/>
      </c>
    </row>
    <row r="146" customFormat="false" ht="15" hidden="false" customHeight="false" outlineLevel="0" collapsed="false">
      <c r="A146" s="35" t="n">
        <v>138</v>
      </c>
      <c r="B146" s="23" t="str">
        <f aca="false">IFERROR(INDEX(憑證錄入!$A$6:$A$505,MATCH(A146,憑證錄入!$P$6:$P$505,0)),"")</f>
        <v/>
      </c>
      <c r="C146" s="36" t="str">
        <f aca="false">IF($B146="","",INDEX(憑證錄入!$B$6:$B$505,MATCH($B146,憑證錄入!$A$6:$A$505,0)))</f>
        <v/>
      </c>
      <c r="D146" s="37" t="str">
        <f aca="false">IF($B146="","",INDEX(憑證錄入!$C$6:$C$505,MATCH($B146,憑證錄入!$A$6:$A$505,0))&amp;"")</f>
        <v/>
      </c>
      <c r="E146" s="8" t="str">
        <f aca="false">IF($B146="","",INDEX(憑證錄入!$D$6:$D$505,MATCH($B146,憑證錄入!$A$6:$A$505,0))&amp;"")</f>
        <v/>
      </c>
      <c r="F146" s="23" t="str">
        <f aca="false">IF($B146="","",COUNTIF(憑證錄入!$A$6:$A$505,$B146))</f>
        <v/>
      </c>
      <c r="G146" s="38" t="str">
        <f aca="false">IF($B146="","",SUMIF(憑證錄入!$A$6:$A$505,$B146,憑證錄入!$G$6:$G$505))</f>
        <v/>
      </c>
      <c r="H146" s="38" t="str">
        <f aca="false">IF($B146="","",SUMIF(憑證錄入!$A$6:$A$505,$B146,憑證錄入!$H$6:$H$505))</f>
        <v/>
      </c>
      <c r="I146" s="23" t="str">
        <f aca="false">IF($B146="","",IF(ROUND(G146-H146,2)=0,"✔","借貸不平"))</f>
        <v/>
      </c>
      <c r="J146" s="39" t="str">
        <f aca="false">IF($B146="","",IF(INDEX(憑證錄入!$I$6:$I$505,MATCH($B146,憑證錄入!$A$6:$A$505,0))&amp;""="","（未附）",INDEX(憑證錄入!$I$6:$I$505,MATCH($B146,憑證錄入!$A$6:$A$505,0))&amp;""))</f>
        <v/>
      </c>
      <c r="K146" s="32" t="str">
        <f aca="false">IF(OR($B146="",J146="（未附）"),"",HYPERLINK(IF(LEFT(J146,4)="http",J146,設定!$B$7&amp;J146),"開啟"))</f>
        <v/>
      </c>
    </row>
    <row r="147" customFormat="false" ht="15" hidden="false" customHeight="false" outlineLevel="0" collapsed="false">
      <c r="A147" s="35" t="n">
        <v>139</v>
      </c>
      <c r="B147" s="23" t="str">
        <f aca="false">IFERROR(INDEX(憑證錄入!$A$6:$A$505,MATCH(A147,憑證錄入!$P$6:$P$505,0)),"")</f>
        <v/>
      </c>
      <c r="C147" s="36" t="str">
        <f aca="false">IF($B147="","",INDEX(憑證錄入!$B$6:$B$505,MATCH($B147,憑證錄入!$A$6:$A$505,0)))</f>
        <v/>
      </c>
      <c r="D147" s="37" t="str">
        <f aca="false">IF($B147="","",INDEX(憑證錄入!$C$6:$C$505,MATCH($B147,憑證錄入!$A$6:$A$505,0))&amp;"")</f>
        <v/>
      </c>
      <c r="E147" s="8" t="str">
        <f aca="false">IF($B147="","",INDEX(憑證錄入!$D$6:$D$505,MATCH($B147,憑證錄入!$A$6:$A$505,0))&amp;"")</f>
        <v/>
      </c>
      <c r="F147" s="23" t="str">
        <f aca="false">IF($B147="","",COUNTIF(憑證錄入!$A$6:$A$505,$B147))</f>
        <v/>
      </c>
      <c r="G147" s="38" t="str">
        <f aca="false">IF($B147="","",SUMIF(憑證錄入!$A$6:$A$505,$B147,憑證錄入!$G$6:$G$505))</f>
        <v/>
      </c>
      <c r="H147" s="38" t="str">
        <f aca="false">IF($B147="","",SUMIF(憑證錄入!$A$6:$A$505,$B147,憑證錄入!$H$6:$H$505))</f>
        <v/>
      </c>
      <c r="I147" s="23" t="str">
        <f aca="false">IF($B147="","",IF(ROUND(G147-H147,2)=0,"✔","借貸不平"))</f>
        <v/>
      </c>
      <c r="J147" s="39" t="str">
        <f aca="false">IF($B147="","",IF(INDEX(憑證錄入!$I$6:$I$505,MATCH($B147,憑證錄入!$A$6:$A$505,0))&amp;""="","（未附）",INDEX(憑證錄入!$I$6:$I$505,MATCH($B147,憑證錄入!$A$6:$A$505,0))&amp;""))</f>
        <v/>
      </c>
      <c r="K147" s="32" t="str">
        <f aca="false">IF(OR($B147="",J147="（未附）"),"",HYPERLINK(IF(LEFT(J147,4)="http",J147,設定!$B$7&amp;J147),"開啟"))</f>
        <v/>
      </c>
    </row>
    <row r="148" customFormat="false" ht="15" hidden="false" customHeight="false" outlineLevel="0" collapsed="false">
      <c r="A148" s="35" t="n">
        <v>140</v>
      </c>
      <c r="B148" s="23" t="str">
        <f aca="false">IFERROR(INDEX(憑證錄入!$A$6:$A$505,MATCH(A148,憑證錄入!$P$6:$P$505,0)),"")</f>
        <v/>
      </c>
      <c r="C148" s="36" t="str">
        <f aca="false">IF($B148="","",INDEX(憑證錄入!$B$6:$B$505,MATCH($B148,憑證錄入!$A$6:$A$505,0)))</f>
        <v/>
      </c>
      <c r="D148" s="37" t="str">
        <f aca="false">IF($B148="","",INDEX(憑證錄入!$C$6:$C$505,MATCH($B148,憑證錄入!$A$6:$A$505,0))&amp;"")</f>
        <v/>
      </c>
      <c r="E148" s="8" t="str">
        <f aca="false">IF($B148="","",INDEX(憑證錄入!$D$6:$D$505,MATCH($B148,憑證錄入!$A$6:$A$505,0))&amp;"")</f>
        <v/>
      </c>
      <c r="F148" s="23" t="str">
        <f aca="false">IF($B148="","",COUNTIF(憑證錄入!$A$6:$A$505,$B148))</f>
        <v/>
      </c>
      <c r="G148" s="38" t="str">
        <f aca="false">IF($B148="","",SUMIF(憑證錄入!$A$6:$A$505,$B148,憑證錄入!$G$6:$G$505))</f>
        <v/>
      </c>
      <c r="H148" s="38" t="str">
        <f aca="false">IF($B148="","",SUMIF(憑證錄入!$A$6:$A$505,$B148,憑證錄入!$H$6:$H$505))</f>
        <v/>
      </c>
      <c r="I148" s="23" t="str">
        <f aca="false">IF($B148="","",IF(ROUND(G148-H148,2)=0,"✔","借貸不平"))</f>
        <v/>
      </c>
      <c r="J148" s="39" t="str">
        <f aca="false">IF($B148="","",IF(INDEX(憑證錄入!$I$6:$I$505,MATCH($B148,憑證錄入!$A$6:$A$505,0))&amp;""="","（未附）",INDEX(憑證錄入!$I$6:$I$505,MATCH($B148,憑證錄入!$A$6:$A$505,0))&amp;""))</f>
        <v/>
      </c>
      <c r="K148" s="32" t="str">
        <f aca="false">IF(OR($B148="",J148="（未附）"),"",HYPERLINK(IF(LEFT(J148,4)="http",J148,設定!$B$7&amp;J148),"開啟"))</f>
        <v/>
      </c>
    </row>
    <row r="149" customFormat="false" ht="15" hidden="false" customHeight="false" outlineLevel="0" collapsed="false">
      <c r="A149" s="35" t="n">
        <v>141</v>
      </c>
      <c r="B149" s="23" t="str">
        <f aca="false">IFERROR(INDEX(憑證錄入!$A$6:$A$505,MATCH(A149,憑證錄入!$P$6:$P$505,0)),"")</f>
        <v/>
      </c>
      <c r="C149" s="36" t="str">
        <f aca="false">IF($B149="","",INDEX(憑證錄入!$B$6:$B$505,MATCH($B149,憑證錄入!$A$6:$A$505,0)))</f>
        <v/>
      </c>
      <c r="D149" s="37" t="str">
        <f aca="false">IF($B149="","",INDEX(憑證錄入!$C$6:$C$505,MATCH($B149,憑證錄入!$A$6:$A$505,0))&amp;"")</f>
        <v/>
      </c>
      <c r="E149" s="8" t="str">
        <f aca="false">IF($B149="","",INDEX(憑證錄入!$D$6:$D$505,MATCH($B149,憑證錄入!$A$6:$A$505,0))&amp;"")</f>
        <v/>
      </c>
      <c r="F149" s="23" t="str">
        <f aca="false">IF($B149="","",COUNTIF(憑證錄入!$A$6:$A$505,$B149))</f>
        <v/>
      </c>
      <c r="G149" s="38" t="str">
        <f aca="false">IF($B149="","",SUMIF(憑證錄入!$A$6:$A$505,$B149,憑證錄入!$G$6:$G$505))</f>
        <v/>
      </c>
      <c r="H149" s="38" t="str">
        <f aca="false">IF($B149="","",SUMIF(憑證錄入!$A$6:$A$505,$B149,憑證錄入!$H$6:$H$505))</f>
        <v/>
      </c>
      <c r="I149" s="23" t="str">
        <f aca="false">IF($B149="","",IF(ROUND(G149-H149,2)=0,"✔","借貸不平"))</f>
        <v/>
      </c>
      <c r="J149" s="39" t="str">
        <f aca="false">IF($B149="","",IF(INDEX(憑證錄入!$I$6:$I$505,MATCH($B149,憑證錄入!$A$6:$A$505,0))&amp;""="","（未附）",INDEX(憑證錄入!$I$6:$I$505,MATCH($B149,憑證錄入!$A$6:$A$505,0))&amp;""))</f>
        <v/>
      </c>
      <c r="K149" s="32" t="str">
        <f aca="false">IF(OR($B149="",J149="（未附）"),"",HYPERLINK(IF(LEFT(J149,4)="http",J149,設定!$B$7&amp;J149),"開啟"))</f>
        <v/>
      </c>
    </row>
    <row r="150" customFormat="false" ht="15" hidden="false" customHeight="false" outlineLevel="0" collapsed="false">
      <c r="A150" s="35" t="n">
        <v>142</v>
      </c>
      <c r="B150" s="23" t="str">
        <f aca="false">IFERROR(INDEX(憑證錄入!$A$6:$A$505,MATCH(A150,憑證錄入!$P$6:$P$505,0)),"")</f>
        <v/>
      </c>
      <c r="C150" s="36" t="str">
        <f aca="false">IF($B150="","",INDEX(憑證錄入!$B$6:$B$505,MATCH($B150,憑證錄入!$A$6:$A$505,0)))</f>
        <v/>
      </c>
      <c r="D150" s="37" t="str">
        <f aca="false">IF($B150="","",INDEX(憑證錄入!$C$6:$C$505,MATCH($B150,憑證錄入!$A$6:$A$505,0))&amp;"")</f>
        <v/>
      </c>
      <c r="E150" s="8" t="str">
        <f aca="false">IF($B150="","",INDEX(憑證錄入!$D$6:$D$505,MATCH($B150,憑證錄入!$A$6:$A$505,0))&amp;"")</f>
        <v/>
      </c>
      <c r="F150" s="23" t="str">
        <f aca="false">IF($B150="","",COUNTIF(憑證錄入!$A$6:$A$505,$B150))</f>
        <v/>
      </c>
      <c r="G150" s="38" t="str">
        <f aca="false">IF($B150="","",SUMIF(憑證錄入!$A$6:$A$505,$B150,憑證錄入!$G$6:$G$505))</f>
        <v/>
      </c>
      <c r="H150" s="38" t="str">
        <f aca="false">IF($B150="","",SUMIF(憑證錄入!$A$6:$A$505,$B150,憑證錄入!$H$6:$H$505))</f>
        <v/>
      </c>
      <c r="I150" s="23" t="str">
        <f aca="false">IF($B150="","",IF(ROUND(G150-H150,2)=0,"✔","借貸不平"))</f>
        <v/>
      </c>
      <c r="J150" s="39" t="str">
        <f aca="false">IF($B150="","",IF(INDEX(憑證錄入!$I$6:$I$505,MATCH($B150,憑證錄入!$A$6:$A$505,0))&amp;""="","（未附）",INDEX(憑證錄入!$I$6:$I$505,MATCH($B150,憑證錄入!$A$6:$A$505,0))&amp;""))</f>
        <v/>
      </c>
      <c r="K150" s="32" t="str">
        <f aca="false">IF(OR($B150="",J150="（未附）"),"",HYPERLINK(IF(LEFT(J150,4)="http",J150,設定!$B$7&amp;J150),"開啟"))</f>
        <v/>
      </c>
    </row>
    <row r="151" customFormat="false" ht="15" hidden="false" customHeight="false" outlineLevel="0" collapsed="false">
      <c r="A151" s="35" t="n">
        <v>143</v>
      </c>
      <c r="B151" s="23" t="str">
        <f aca="false">IFERROR(INDEX(憑證錄入!$A$6:$A$505,MATCH(A151,憑證錄入!$P$6:$P$505,0)),"")</f>
        <v/>
      </c>
      <c r="C151" s="36" t="str">
        <f aca="false">IF($B151="","",INDEX(憑證錄入!$B$6:$B$505,MATCH($B151,憑證錄入!$A$6:$A$505,0)))</f>
        <v/>
      </c>
      <c r="D151" s="37" t="str">
        <f aca="false">IF($B151="","",INDEX(憑證錄入!$C$6:$C$505,MATCH($B151,憑證錄入!$A$6:$A$505,0))&amp;"")</f>
        <v/>
      </c>
      <c r="E151" s="8" t="str">
        <f aca="false">IF($B151="","",INDEX(憑證錄入!$D$6:$D$505,MATCH($B151,憑證錄入!$A$6:$A$505,0))&amp;"")</f>
        <v/>
      </c>
      <c r="F151" s="23" t="str">
        <f aca="false">IF($B151="","",COUNTIF(憑證錄入!$A$6:$A$505,$B151))</f>
        <v/>
      </c>
      <c r="G151" s="38" t="str">
        <f aca="false">IF($B151="","",SUMIF(憑證錄入!$A$6:$A$505,$B151,憑證錄入!$G$6:$G$505))</f>
        <v/>
      </c>
      <c r="H151" s="38" t="str">
        <f aca="false">IF($B151="","",SUMIF(憑證錄入!$A$6:$A$505,$B151,憑證錄入!$H$6:$H$505))</f>
        <v/>
      </c>
      <c r="I151" s="23" t="str">
        <f aca="false">IF($B151="","",IF(ROUND(G151-H151,2)=0,"✔","借貸不平"))</f>
        <v/>
      </c>
      <c r="J151" s="39" t="str">
        <f aca="false">IF($B151="","",IF(INDEX(憑證錄入!$I$6:$I$505,MATCH($B151,憑證錄入!$A$6:$A$505,0))&amp;""="","（未附）",INDEX(憑證錄入!$I$6:$I$505,MATCH($B151,憑證錄入!$A$6:$A$505,0))&amp;""))</f>
        <v/>
      </c>
      <c r="K151" s="32" t="str">
        <f aca="false">IF(OR($B151="",J151="（未附）"),"",HYPERLINK(IF(LEFT(J151,4)="http",J151,設定!$B$7&amp;J151),"開啟"))</f>
        <v/>
      </c>
    </row>
    <row r="152" customFormat="false" ht="15" hidden="false" customHeight="false" outlineLevel="0" collapsed="false">
      <c r="A152" s="35" t="n">
        <v>144</v>
      </c>
      <c r="B152" s="23" t="str">
        <f aca="false">IFERROR(INDEX(憑證錄入!$A$6:$A$505,MATCH(A152,憑證錄入!$P$6:$P$505,0)),"")</f>
        <v/>
      </c>
      <c r="C152" s="36" t="str">
        <f aca="false">IF($B152="","",INDEX(憑證錄入!$B$6:$B$505,MATCH($B152,憑證錄入!$A$6:$A$505,0)))</f>
        <v/>
      </c>
      <c r="D152" s="37" t="str">
        <f aca="false">IF($B152="","",INDEX(憑證錄入!$C$6:$C$505,MATCH($B152,憑證錄入!$A$6:$A$505,0))&amp;"")</f>
        <v/>
      </c>
      <c r="E152" s="8" t="str">
        <f aca="false">IF($B152="","",INDEX(憑證錄入!$D$6:$D$505,MATCH($B152,憑證錄入!$A$6:$A$505,0))&amp;"")</f>
        <v/>
      </c>
      <c r="F152" s="23" t="str">
        <f aca="false">IF($B152="","",COUNTIF(憑證錄入!$A$6:$A$505,$B152))</f>
        <v/>
      </c>
      <c r="G152" s="38" t="str">
        <f aca="false">IF($B152="","",SUMIF(憑證錄入!$A$6:$A$505,$B152,憑證錄入!$G$6:$G$505))</f>
        <v/>
      </c>
      <c r="H152" s="38" t="str">
        <f aca="false">IF($B152="","",SUMIF(憑證錄入!$A$6:$A$505,$B152,憑證錄入!$H$6:$H$505))</f>
        <v/>
      </c>
      <c r="I152" s="23" t="str">
        <f aca="false">IF($B152="","",IF(ROUND(G152-H152,2)=0,"✔","借貸不平"))</f>
        <v/>
      </c>
      <c r="J152" s="39" t="str">
        <f aca="false">IF($B152="","",IF(INDEX(憑證錄入!$I$6:$I$505,MATCH($B152,憑證錄入!$A$6:$A$505,0))&amp;""="","（未附）",INDEX(憑證錄入!$I$6:$I$505,MATCH($B152,憑證錄入!$A$6:$A$505,0))&amp;""))</f>
        <v/>
      </c>
      <c r="K152" s="32" t="str">
        <f aca="false">IF(OR($B152="",J152="（未附）"),"",HYPERLINK(IF(LEFT(J152,4)="http",J152,設定!$B$7&amp;J152),"開啟"))</f>
        <v/>
      </c>
    </row>
    <row r="153" customFormat="false" ht="15" hidden="false" customHeight="false" outlineLevel="0" collapsed="false">
      <c r="A153" s="35" t="n">
        <v>145</v>
      </c>
      <c r="B153" s="23" t="str">
        <f aca="false">IFERROR(INDEX(憑證錄入!$A$6:$A$505,MATCH(A153,憑證錄入!$P$6:$P$505,0)),"")</f>
        <v/>
      </c>
      <c r="C153" s="36" t="str">
        <f aca="false">IF($B153="","",INDEX(憑證錄入!$B$6:$B$505,MATCH($B153,憑證錄入!$A$6:$A$505,0)))</f>
        <v/>
      </c>
      <c r="D153" s="37" t="str">
        <f aca="false">IF($B153="","",INDEX(憑證錄入!$C$6:$C$505,MATCH($B153,憑證錄入!$A$6:$A$505,0))&amp;"")</f>
        <v/>
      </c>
      <c r="E153" s="8" t="str">
        <f aca="false">IF($B153="","",INDEX(憑證錄入!$D$6:$D$505,MATCH($B153,憑證錄入!$A$6:$A$505,0))&amp;"")</f>
        <v/>
      </c>
      <c r="F153" s="23" t="str">
        <f aca="false">IF($B153="","",COUNTIF(憑證錄入!$A$6:$A$505,$B153))</f>
        <v/>
      </c>
      <c r="G153" s="38" t="str">
        <f aca="false">IF($B153="","",SUMIF(憑證錄入!$A$6:$A$505,$B153,憑證錄入!$G$6:$G$505))</f>
        <v/>
      </c>
      <c r="H153" s="38" t="str">
        <f aca="false">IF($B153="","",SUMIF(憑證錄入!$A$6:$A$505,$B153,憑證錄入!$H$6:$H$505))</f>
        <v/>
      </c>
      <c r="I153" s="23" t="str">
        <f aca="false">IF($B153="","",IF(ROUND(G153-H153,2)=0,"✔","借貸不平"))</f>
        <v/>
      </c>
      <c r="J153" s="39" t="str">
        <f aca="false">IF($B153="","",IF(INDEX(憑證錄入!$I$6:$I$505,MATCH($B153,憑證錄入!$A$6:$A$505,0))&amp;""="","（未附）",INDEX(憑證錄入!$I$6:$I$505,MATCH($B153,憑證錄入!$A$6:$A$505,0))&amp;""))</f>
        <v/>
      </c>
      <c r="K153" s="32" t="str">
        <f aca="false">IF(OR($B153="",J153="（未附）"),"",HYPERLINK(IF(LEFT(J153,4)="http",J153,設定!$B$7&amp;J153),"開啟"))</f>
        <v/>
      </c>
    </row>
    <row r="154" customFormat="false" ht="15" hidden="false" customHeight="false" outlineLevel="0" collapsed="false">
      <c r="A154" s="35" t="n">
        <v>146</v>
      </c>
      <c r="B154" s="23" t="str">
        <f aca="false">IFERROR(INDEX(憑證錄入!$A$6:$A$505,MATCH(A154,憑證錄入!$P$6:$P$505,0)),"")</f>
        <v/>
      </c>
      <c r="C154" s="36" t="str">
        <f aca="false">IF($B154="","",INDEX(憑證錄入!$B$6:$B$505,MATCH($B154,憑證錄入!$A$6:$A$505,0)))</f>
        <v/>
      </c>
      <c r="D154" s="37" t="str">
        <f aca="false">IF($B154="","",INDEX(憑證錄入!$C$6:$C$505,MATCH($B154,憑證錄入!$A$6:$A$505,0))&amp;"")</f>
        <v/>
      </c>
      <c r="E154" s="8" t="str">
        <f aca="false">IF($B154="","",INDEX(憑證錄入!$D$6:$D$505,MATCH($B154,憑證錄入!$A$6:$A$505,0))&amp;"")</f>
        <v/>
      </c>
      <c r="F154" s="23" t="str">
        <f aca="false">IF($B154="","",COUNTIF(憑證錄入!$A$6:$A$505,$B154))</f>
        <v/>
      </c>
      <c r="G154" s="38" t="str">
        <f aca="false">IF($B154="","",SUMIF(憑證錄入!$A$6:$A$505,$B154,憑證錄入!$G$6:$G$505))</f>
        <v/>
      </c>
      <c r="H154" s="38" t="str">
        <f aca="false">IF($B154="","",SUMIF(憑證錄入!$A$6:$A$505,$B154,憑證錄入!$H$6:$H$505))</f>
        <v/>
      </c>
      <c r="I154" s="23" t="str">
        <f aca="false">IF($B154="","",IF(ROUND(G154-H154,2)=0,"✔","借貸不平"))</f>
        <v/>
      </c>
      <c r="J154" s="39" t="str">
        <f aca="false">IF($B154="","",IF(INDEX(憑證錄入!$I$6:$I$505,MATCH($B154,憑證錄入!$A$6:$A$505,0))&amp;""="","（未附）",INDEX(憑證錄入!$I$6:$I$505,MATCH($B154,憑證錄入!$A$6:$A$505,0))&amp;""))</f>
        <v/>
      </c>
      <c r="K154" s="32" t="str">
        <f aca="false">IF(OR($B154="",J154="（未附）"),"",HYPERLINK(IF(LEFT(J154,4)="http",J154,設定!$B$7&amp;J154),"開啟"))</f>
        <v/>
      </c>
    </row>
    <row r="155" customFormat="false" ht="15" hidden="false" customHeight="false" outlineLevel="0" collapsed="false">
      <c r="A155" s="35" t="n">
        <v>147</v>
      </c>
      <c r="B155" s="23" t="str">
        <f aca="false">IFERROR(INDEX(憑證錄入!$A$6:$A$505,MATCH(A155,憑證錄入!$P$6:$P$505,0)),"")</f>
        <v/>
      </c>
      <c r="C155" s="36" t="str">
        <f aca="false">IF($B155="","",INDEX(憑證錄入!$B$6:$B$505,MATCH($B155,憑證錄入!$A$6:$A$505,0)))</f>
        <v/>
      </c>
      <c r="D155" s="37" t="str">
        <f aca="false">IF($B155="","",INDEX(憑證錄入!$C$6:$C$505,MATCH($B155,憑證錄入!$A$6:$A$505,0))&amp;"")</f>
        <v/>
      </c>
      <c r="E155" s="8" t="str">
        <f aca="false">IF($B155="","",INDEX(憑證錄入!$D$6:$D$505,MATCH($B155,憑證錄入!$A$6:$A$505,0))&amp;"")</f>
        <v/>
      </c>
      <c r="F155" s="23" t="str">
        <f aca="false">IF($B155="","",COUNTIF(憑證錄入!$A$6:$A$505,$B155))</f>
        <v/>
      </c>
      <c r="G155" s="38" t="str">
        <f aca="false">IF($B155="","",SUMIF(憑證錄入!$A$6:$A$505,$B155,憑證錄入!$G$6:$G$505))</f>
        <v/>
      </c>
      <c r="H155" s="38" t="str">
        <f aca="false">IF($B155="","",SUMIF(憑證錄入!$A$6:$A$505,$B155,憑證錄入!$H$6:$H$505))</f>
        <v/>
      </c>
      <c r="I155" s="23" t="str">
        <f aca="false">IF($B155="","",IF(ROUND(G155-H155,2)=0,"✔","借貸不平"))</f>
        <v/>
      </c>
      <c r="J155" s="39" t="str">
        <f aca="false">IF($B155="","",IF(INDEX(憑證錄入!$I$6:$I$505,MATCH($B155,憑證錄入!$A$6:$A$505,0))&amp;""="","（未附）",INDEX(憑證錄入!$I$6:$I$505,MATCH($B155,憑證錄入!$A$6:$A$505,0))&amp;""))</f>
        <v/>
      </c>
      <c r="K155" s="32" t="str">
        <f aca="false">IF(OR($B155="",J155="（未附）"),"",HYPERLINK(IF(LEFT(J155,4)="http",J155,設定!$B$7&amp;J155),"開啟"))</f>
        <v/>
      </c>
    </row>
    <row r="156" customFormat="false" ht="15" hidden="false" customHeight="false" outlineLevel="0" collapsed="false">
      <c r="A156" s="35" t="n">
        <v>148</v>
      </c>
      <c r="B156" s="23" t="str">
        <f aca="false">IFERROR(INDEX(憑證錄入!$A$6:$A$505,MATCH(A156,憑證錄入!$P$6:$P$505,0)),"")</f>
        <v/>
      </c>
      <c r="C156" s="36" t="str">
        <f aca="false">IF($B156="","",INDEX(憑證錄入!$B$6:$B$505,MATCH($B156,憑證錄入!$A$6:$A$505,0)))</f>
        <v/>
      </c>
      <c r="D156" s="37" t="str">
        <f aca="false">IF($B156="","",INDEX(憑證錄入!$C$6:$C$505,MATCH($B156,憑證錄入!$A$6:$A$505,0))&amp;"")</f>
        <v/>
      </c>
      <c r="E156" s="8" t="str">
        <f aca="false">IF($B156="","",INDEX(憑證錄入!$D$6:$D$505,MATCH($B156,憑證錄入!$A$6:$A$505,0))&amp;"")</f>
        <v/>
      </c>
      <c r="F156" s="23" t="str">
        <f aca="false">IF($B156="","",COUNTIF(憑證錄入!$A$6:$A$505,$B156))</f>
        <v/>
      </c>
      <c r="G156" s="38" t="str">
        <f aca="false">IF($B156="","",SUMIF(憑證錄入!$A$6:$A$505,$B156,憑證錄入!$G$6:$G$505))</f>
        <v/>
      </c>
      <c r="H156" s="38" t="str">
        <f aca="false">IF($B156="","",SUMIF(憑證錄入!$A$6:$A$505,$B156,憑證錄入!$H$6:$H$505))</f>
        <v/>
      </c>
      <c r="I156" s="23" t="str">
        <f aca="false">IF($B156="","",IF(ROUND(G156-H156,2)=0,"✔","借貸不平"))</f>
        <v/>
      </c>
      <c r="J156" s="39" t="str">
        <f aca="false">IF($B156="","",IF(INDEX(憑證錄入!$I$6:$I$505,MATCH($B156,憑證錄入!$A$6:$A$505,0))&amp;""="","（未附）",INDEX(憑證錄入!$I$6:$I$505,MATCH($B156,憑證錄入!$A$6:$A$505,0))&amp;""))</f>
        <v/>
      </c>
      <c r="K156" s="32" t="str">
        <f aca="false">IF(OR($B156="",J156="（未附）"),"",HYPERLINK(IF(LEFT(J156,4)="http",J156,設定!$B$7&amp;J156),"開啟"))</f>
        <v/>
      </c>
    </row>
    <row r="157" customFormat="false" ht="15" hidden="false" customHeight="false" outlineLevel="0" collapsed="false">
      <c r="A157" s="35" t="n">
        <v>149</v>
      </c>
      <c r="B157" s="23" t="str">
        <f aca="false">IFERROR(INDEX(憑證錄入!$A$6:$A$505,MATCH(A157,憑證錄入!$P$6:$P$505,0)),"")</f>
        <v/>
      </c>
      <c r="C157" s="36" t="str">
        <f aca="false">IF($B157="","",INDEX(憑證錄入!$B$6:$B$505,MATCH($B157,憑證錄入!$A$6:$A$505,0)))</f>
        <v/>
      </c>
      <c r="D157" s="37" t="str">
        <f aca="false">IF($B157="","",INDEX(憑證錄入!$C$6:$C$505,MATCH($B157,憑證錄入!$A$6:$A$505,0))&amp;"")</f>
        <v/>
      </c>
      <c r="E157" s="8" t="str">
        <f aca="false">IF($B157="","",INDEX(憑證錄入!$D$6:$D$505,MATCH($B157,憑證錄入!$A$6:$A$505,0))&amp;"")</f>
        <v/>
      </c>
      <c r="F157" s="23" t="str">
        <f aca="false">IF($B157="","",COUNTIF(憑證錄入!$A$6:$A$505,$B157))</f>
        <v/>
      </c>
      <c r="G157" s="38" t="str">
        <f aca="false">IF($B157="","",SUMIF(憑證錄入!$A$6:$A$505,$B157,憑證錄入!$G$6:$G$505))</f>
        <v/>
      </c>
      <c r="H157" s="38" t="str">
        <f aca="false">IF($B157="","",SUMIF(憑證錄入!$A$6:$A$505,$B157,憑證錄入!$H$6:$H$505))</f>
        <v/>
      </c>
      <c r="I157" s="23" t="str">
        <f aca="false">IF($B157="","",IF(ROUND(G157-H157,2)=0,"✔","借貸不平"))</f>
        <v/>
      </c>
      <c r="J157" s="39" t="str">
        <f aca="false">IF($B157="","",IF(INDEX(憑證錄入!$I$6:$I$505,MATCH($B157,憑證錄入!$A$6:$A$505,0))&amp;""="","（未附）",INDEX(憑證錄入!$I$6:$I$505,MATCH($B157,憑證錄入!$A$6:$A$505,0))&amp;""))</f>
        <v/>
      </c>
      <c r="K157" s="32" t="str">
        <f aca="false">IF(OR($B157="",J157="（未附）"),"",HYPERLINK(IF(LEFT(J157,4)="http",J157,設定!$B$7&amp;J157),"開啟"))</f>
        <v/>
      </c>
    </row>
    <row r="158" customFormat="false" ht="15" hidden="false" customHeight="false" outlineLevel="0" collapsed="false">
      <c r="A158" s="35" t="n">
        <v>150</v>
      </c>
      <c r="B158" s="23" t="str">
        <f aca="false">IFERROR(INDEX(憑證錄入!$A$6:$A$505,MATCH(A158,憑證錄入!$P$6:$P$505,0)),"")</f>
        <v/>
      </c>
      <c r="C158" s="36" t="str">
        <f aca="false">IF($B158="","",INDEX(憑證錄入!$B$6:$B$505,MATCH($B158,憑證錄入!$A$6:$A$505,0)))</f>
        <v/>
      </c>
      <c r="D158" s="37" t="str">
        <f aca="false">IF($B158="","",INDEX(憑證錄入!$C$6:$C$505,MATCH($B158,憑證錄入!$A$6:$A$505,0))&amp;"")</f>
        <v/>
      </c>
      <c r="E158" s="8" t="str">
        <f aca="false">IF($B158="","",INDEX(憑證錄入!$D$6:$D$505,MATCH($B158,憑證錄入!$A$6:$A$505,0))&amp;"")</f>
        <v/>
      </c>
      <c r="F158" s="23" t="str">
        <f aca="false">IF($B158="","",COUNTIF(憑證錄入!$A$6:$A$505,$B158))</f>
        <v/>
      </c>
      <c r="G158" s="38" t="str">
        <f aca="false">IF($B158="","",SUMIF(憑證錄入!$A$6:$A$505,$B158,憑證錄入!$G$6:$G$505))</f>
        <v/>
      </c>
      <c r="H158" s="38" t="str">
        <f aca="false">IF($B158="","",SUMIF(憑證錄入!$A$6:$A$505,$B158,憑證錄入!$H$6:$H$505))</f>
        <v/>
      </c>
      <c r="I158" s="23" t="str">
        <f aca="false">IF($B158="","",IF(ROUND(G158-H158,2)=0,"✔","借貸不平"))</f>
        <v/>
      </c>
      <c r="J158" s="39" t="str">
        <f aca="false">IF($B158="","",IF(INDEX(憑證錄入!$I$6:$I$505,MATCH($B158,憑證錄入!$A$6:$A$505,0))&amp;""="","（未附）",INDEX(憑證錄入!$I$6:$I$505,MATCH($B158,憑證錄入!$A$6:$A$505,0))&amp;""))</f>
        <v/>
      </c>
      <c r="K158" s="32" t="str">
        <f aca="false">IF(OR($B158="",J158="（未附）"),"",HYPERLINK(IF(LEFT(J158,4)="http",J158,設定!$B$7&amp;J158),"開啟"))</f>
        <v/>
      </c>
    </row>
    <row r="159" customFormat="false" ht="15" hidden="false" customHeight="false" outlineLevel="0" collapsed="false">
      <c r="A159" s="35" t="n">
        <v>151</v>
      </c>
      <c r="B159" s="23" t="str">
        <f aca="false">IFERROR(INDEX(憑證錄入!$A$6:$A$505,MATCH(A159,憑證錄入!$P$6:$P$505,0)),"")</f>
        <v/>
      </c>
      <c r="C159" s="36" t="str">
        <f aca="false">IF($B159="","",INDEX(憑證錄入!$B$6:$B$505,MATCH($B159,憑證錄入!$A$6:$A$505,0)))</f>
        <v/>
      </c>
      <c r="D159" s="37" t="str">
        <f aca="false">IF($B159="","",INDEX(憑證錄入!$C$6:$C$505,MATCH($B159,憑證錄入!$A$6:$A$505,0))&amp;"")</f>
        <v/>
      </c>
      <c r="E159" s="8" t="str">
        <f aca="false">IF($B159="","",INDEX(憑證錄入!$D$6:$D$505,MATCH($B159,憑證錄入!$A$6:$A$505,0))&amp;"")</f>
        <v/>
      </c>
      <c r="F159" s="23" t="str">
        <f aca="false">IF($B159="","",COUNTIF(憑證錄入!$A$6:$A$505,$B159))</f>
        <v/>
      </c>
      <c r="G159" s="38" t="str">
        <f aca="false">IF($B159="","",SUMIF(憑證錄入!$A$6:$A$505,$B159,憑證錄入!$G$6:$G$505))</f>
        <v/>
      </c>
      <c r="H159" s="38" t="str">
        <f aca="false">IF($B159="","",SUMIF(憑證錄入!$A$6:$A$505,$B159,憑證錄入!$H$6:$H$505))</f>
        <v/>
      </c>
      <c r="I159" s="23" t="str">
        <f aca="false">IF($B159="","",IF(ROUND(G159-H159,2)=0,"✔","借貸不平"))</f>
        <v/>
      </c>
      <c r="J159" s="39" t="str">
        <f aca="false">IF($B159="","",IF(INDEX(憑證錄入!$I$6:$I$505,MATCH($B159,憑證錄入!$A$6:$A$505,0))&amp;""="","（未附）",INDEX(憑證錄入!$I$6:$I$505,MATCH($B159,憑證錄入!$A$6:$A$505,0))&amp;""))</f>
        <v/>
      </c>
      <c r="K159" s="32" t="str">
        <f aca="false">IF(OR($B159="",J159="（未附）"),"",HYPERLINK(IF(LEFT(J159,4)="http",J159,設定!$B$7&amp;J159),"開啟"))</f>
        <v/>
      </c>
    </row>
    <row r="160" customFormat="false" ht="15" hidden="false" customHeight="false" outlineLevel="0" collapsed="false">
      <c r="A160" s="35" t="n">
        <v>152</v>
      </c>
      <c r="B160" s="23" t="str">
        <f aca="false">IFERROR(INDEX(憑證錄入!$A$6:$A$505,MATCH(A160,憑證錄入!$P$6:$P$505,0)),"")</f>
        <v/>
      </c>
      <c r="C160" s="36" t="str">
        <f aca="false">IF($B160="","",INDEX(憑證錄入!$B$6:$B$505,MATCH($B160,憑證錄入!$A$6:$A$505,0)))</f>
        <v/>
      </c>
      <c r="D160" s="37" t="str">
        <f aca="false">IF($B160="","",INDEX(憑證錄入!$C$6:$C$505,MATCH($B160,憑證錄入!$A$6:$A$505,0))&amp;"")</f>
        <v/>
      </c>
      <c r="E160" s="8" t="str">
        <f aca="false">IF($B160="","",INDEX(憑證錄入!$D$6:$D$505,MATCH($B160,憑證錄入!$A$6:$A$505,0))&amp;"")</f>
        <v/>
      </c>
      <c r="F160" s="23" t="str">
        <f aca="false">IF($B160="","",COUNTIF(憑證錄入!$A$6:$A$505,$B160))</f>
        <v/>
      </c>
      <c r="G160" s="38" t="str">
        <f aca="false">IF($B160="","",SUMIF(憑證錄入!$A$6:$A$505,$B160,憑證錄入!$G$6:$G$505))</f>
        <v/>
      </c>
      <c r="H160" s="38" t="str">
        <f aca="false">IF($B160="","",SUMIF(憑證錄入!$A$6:$A$505,$B160,憑證錄入!$H$6:$H$505))</f>
        <v/>
      </c>
      <c r="I160" s="23" t="str">
        <f aca="false">IF($B160="","",IF(ROUND(G160-H160,2)=0,"✔","借貸不平"))</f>
        <v/>
      </c>
      <c r="J160" s="39" t="str">
        <f aca="false">IF($B160="","",IF(INDEX(憑證錄入!$I$6:$I$505,MATCH($B160,憑證錄入!$A$6:$A$505,0))&amp;""="","（未附）",INDEX(憑證錄入!$I$6:$I$505,MATCH($B160,憑證錄入!$A$6:$A$505,0))&amp;""))</f>
        <v/>
      </c>
      <c r="K160" s="32" t="str">
        <f aca="false">IF(OR($B160="",J160="（未附）"),"",HYPERLINK(IF(LEFT(J160,4)="http",J160,設定!$B$7&amp;J160),"開啟"))</f>
        <v/>
      </c>
    </row>
    <row r="161" customFormat="false" ht="15" hidden="false" customHeight="false" outlineLevel="0" collapsed="false">
      <c r="A161" s="35" t="n">
        <v>153</v>
      </c>
      <c r="B161" s="23" t="str">
        <f aca="false">IFERROR(INDEX(憑證錄入!$A$6:$A$505,MATCH(A161,憑證錄入!$P$6:$P$505,0)),"")</f>
        <v/>
      </c>
      <c r="C161" s="36" t="str">
        <f aca="false">IF($B161="","",INDEX(憑證錄入!$B$6:$B$505,MATCH($B161,憑證錄入!$A$6:$A$505,0)))</f>
        <v/>
      </c>
      <c r="D161" s="37" t="str">
        <f aca="false">IF($B161="","",INDEX(憑證錄入!$C$6:$C$505,MATCH($B161,憑證錄入!$A$6:$A$505,0))&amp;"")</f>
        <v/>
      </c>
      <c r="E161" s="8" t="str">
        <f aca="false">IF($B161="","",INDEX(憑證錄入!$D$6:$D$505,MATCH($B161,憑證錄入!$A$6:$A$505,0))&amp;"")</f>
        <v/>
      </c>
      <c r="F161" s="23" t="str">
        <f aca="false">IF($B161="","",COUNTIF(憑證錄入!$A$6:$A$505,$B161))</f>
        <v/>
      </c>
      <c r="G161" s="38" t="str">
        <f aca="false">IF($B161="","",SUMIF(憑證錄入!$A$6:$A$505,$B161,憑證錄入!$G$6:$G$505))</f>
        <v/>
      </c>
      <c r="H161" s="38" t="str">
        <f aca="false">IF($B161="","",SUMIF(憑證錄入!$A$6:$A$505,$B161,憑證錄入!$H$6:$H$505))</f>
        <v/>
      </c>
      <c r="I161" s="23" t="str">
        <f aca="false">IF($B161="","",IF(ROUND(G161-H161,2)=0,"✔","借貸不平"))</f>
        <v/>
      </c>
      <c r="J161" s="39" t="str">
        <f aca="false">IF($B161="","",IF(INDEX(憑證錄入!$I$6:$I$505,MATCH($B161,憑證錄入!$A$6:$A$505,0))&amp;""="","（未附）",INDEX(憑證錄入!$I$6:$I$505,MATCH($B161,憑證錄入!$A$6:$A$505,0))&amp;""))</f>
        <v/>
      </c>
      <c r="K161" s="32" t="str">
        <f aca="false">IF(OR($B161="",J161="（未附）"),"",HYPERLINK(IF(LEFT(J161,4)="http",J161,設定!$B$7&amp;J161),"開啟"))</f>
        <v/>
      </c>
    </row>
    <row r="162" customFormat="false" ht="15" hidden="false" customHeight="false" outlineLevel="0" collapsed="false">
      <c r="A162" s="35" t="n">
        <v>154</v>
      </c>
      <c r="B162" s="23" t="str">
        <f aca="false">IFERROR(INDEX(憑證錄入!$A$6:$A$505,MATCH(A162,憑證錄入!$P$6:$P$505,0)),"")</f>
        <v/>
      </c>
      <c r="C162" s="36" t="str">
        <f aca="false">IF($B162="","",INDEX(憑證錄入!$B$6:$B$505,MATCH($B162,憑證錄入!$A$6:$A$505,0)))</f>
        <v/>
      </c>
      <c r="D162" s="37" t="str">
        <f aca="false">IF($B162="","",INDEX(憑證錄入!$C$6:$C$505,MATCH($B162,憑證錄入!$A$6:$A$505,0))&amp;"")</f>
        <v/>
      </c>
      <c r="E162" s="8" t="str">
        <f aca="false">IF($B162="","",INDEX(憑證錄入!$D$6:$D$505,MATCH($B162,憑證錄入!$A$6:$A$505,0))&amp;"")</f>
        <v/>
      </c>
      <c r="F162" s="23" t="str">
        <f aca="false">IF($B162="","",COUNTIF(憑證錄入!$A$6:$A$505,$B162))</f>
        <v/>
      </c>
      <c r="G162" s="38" t="str">
        <f aca="false">IF($B162="","",SUMIF(憑證錄入!$A$6:$A$505,$B162,憑證錄入!$G$6:$G$505))</f>
        <v/>
      </c>
      <c r="H162" s="38" t="str">
        <f aca="false">IF($B162="","",SUMIF(憑證錄入!$A$6:$A$505,$B162,憑證錄入!$H$6:$H$505))</f>
        <v/>
      </c>
      <c r="I162" s="23" t="str">
        <f aca="false">IF($B162="","",IF(ROUND(G162-H162,2)=0,"✔","借貸不平"))</f>
        <v/>
      </c>
      <c r="J162" s="39" t="str">
        <f aca="false">IF($B162="","",IF(INDEX(憑證錄入!$I$6:$I$505,MATCH($B162,憑證錄入!$A$6:$A$505,0))&amp;""="","（未附）",INDEX(憑證錄入!$I$6:$I$505,MATCH($B162,憑證錄入!$A$6:$A$505,0))&amp;""))</f>
        <v/>
      </c>
      <c r="K162" s="32" t="str">
        <f aca="false">IF(OR($B162="",J162="（未附）"),"",HYPERLINK(IF(LEFT(J162,4)="http",J162,設定!$B$7&amp;J162),"開啟"))</f>
        <v/>
      </c>
    </row>
    <row r="163" customFormat="false" ht="15" hidden="false" customHeight="false" outlineLevel="0" collapsed="false">
      <c r="A163" s="35" t="n">
        <v>155</v>
      </c>
      <c r="B163" s="23" t="str">
        <f aca="false">IFERROR(INDEX(憑證錄入!$A$6:$A$505,MATCH(A163,憑證錄入!$P$6:$P$505,0)),"")</f>
        <v/>
      </c>
      <c r="C163" s="36" t="str">
        <f aca="false">IF($B163="","",INDEX(憑證錄入!$B$6:$B$505,MATCH($B163,憑證錄入!$A$6:$A$505,0)))</f>
        <v/>
      </c>
      <c r="D163" s="37" t="str">
        <f aca="false">IF($B163="","",INDEX(憑證錄入!$C$6:$C$505,MATCH($B163,憑證錄入!$A$6:$A$505,0))&amp;"")</f>
        <v/>
      </c>
      <c r="E163" s="8" t="str">
        <f aca="false">IF($B163="","",INDEX(憑證錄入!$D$6:$D$505,MATCH($B163,憑證錄入!$A$6:$A$505,0))&amp;"")</f>
        <v/>
      </c>
      <c r="F163" s="23" t="str">
        <f aca="false">IF($B163="","",COUNTIF(憑證錄入!$A$6:$A$505,$B163))</f>
        <v/>
      </c>
      <c r="G163" s="38" t="str">
        <f aca="false">IF($B163="","",SUMIF(憑證錄入!$A$6:$A$505,$B163,憑證錄入!$G$6:$G$505))</f>
        <v/>
      </c>
      <c r="H163" s="38" t="str">
        <f aca="false">IF($B163="","",SUMIF(憑證錄入!$A$6:$A$505,$B163,憑證錄入!$H$6:$H$505))</f>
        <v/>
      </c>
      <c r="I163" s="23" t="str">
        <f aca="false">IF($B163="","",IF(ROUND(G163-H163,2)=0,"✔","借貸不平"))</f>
        <v/>
      </c>
      <c r="J163" s="39" t="str">
        <f aca="false">IF($B163="","",IF(INDEX(憑證錄入!$I$6:$I$505,MATCH($B163,憑證錄入!$A$6:$A$505,0))&amp;""="","（未附）",INDEX(憑證錄入!$I$6:$I$505,MATCH($B163,憑證錄入!$A$6:$A$505,0))&amp;""))</f>
        <v/>
      </c>
      <c r="K163" s="32" t="str">
        <f aca="false">IF(OR($B163="",J163="（未附）"),"",HYPERLINK(IF(LEFT(J163,4)="http",J163,設定!$B$7&amp;J163),"開啟"))</f>
        <v/>
      </c>
    </row>
    <row r="164" customFormat="false" ht="15" hidden="false" customHeight="false" outlineLevel="0" collapsed="false">
      <c r="A164" s="35" t="n">
        <v>156</v>
      </c>
      <c r="B164" s="23" t="str">
        <f aca="false">IFERROR(INDEX(憑證錄入!$A$6:$A$505,MATCH(A164,憑證錄入!$P$6:$P$505,0)),"")</f>
        <v/>
      </c>
      <c r="C164" s="36" t="str">
        <f aca="false">IF($B164="","",INDEX(憑證錄入!$B$6:$B$505,MATCH($B164,憑證錄入!$A$6:$A$505,0)))</f>
        <v/>
      </c>
      <c r="D164" s="37" t="str">
        <f aca="false">IF($B164="","",INDEX(憑證錄入!$C$6:$C$505,MATCH($B164,憑證錄入!$A$6:$A$505,0))&amp;"")</f>
        <v/>
      </c>
      <c r="E164" s="8" t="str">
        <f aca="false">IF($B164="","",INDEX(憑證錄入!$D$6:$D$505,MATCH($B164,憑證錄入!$A$6:$A$505,0))&amp;"")</f>
        <v/>
      </c>
      <c r="F164" s="23" t="str">
        <f aca="false">IF($B164="","",COUNTIF(憑證錄入!$A$6:$A$505,$B164))</f>
        <v/>
      </c>
      <c r="G164" s="38" t="str">
        <f aca="false">IF($B164="","",SUMIF(憑證錄入!$A$6:$A$505,$B164,憑證錄入!$G$6:$G$505))</f>
        <v/>
      </c>
      <c r="H164" s="38" t="str">
        <f aca="false">IF($B164="","",SUMIF(憑證錄入!$A$6:$A$505,$B164,憑證錄入!$H$6:$H$505))</f>
        <v/>
      </c>
      <c r="I164" s="23" t="str">
        <f aca="false">IF($B164="","",IF(ROUND(G164-H164,2)=0,"✔","借貸不平"))</f>
        <v/>
      </c>
      <c r="J164" s="39" t="str">
        <f aca="false">IF($B164="","",IF(INDEX(憑證錄入!$I$6:$I$505,MATCH($B164,憑證錄入!$A$6:$A$505,0))&amp;""="","（未附）",INDEX(憑證錄入!$I$6:$I$505,MATCH($B164,憑證錄入!$A$6:$A$505,0))&amp;""))</f>
        <v/>
      </c>
      <c r="K164" s="32" t="str">
        <f aca="false">IF(OR($B164="",J164="（未附）"),"",HYPERLINK(IF(LEFT(J164,4)="http",J164,設定!$B$7&amp;J164),"開啟"))</f>
        <v/>
      </c>
    </row>
    <row r="165" customFormat="false" ht="15" hidden="false" customHeight="false" outlineLevel="0" collapsed="false">
      <c r="A165" s="35" t="n">
        <v>157</v>
      </c>
      <c r="B165" s="23" t="str">
        <f aca="false">IFERROR(INDEX(憑證錄入!$A$6:$A$505,MATCH(A165,憑證錄入!$P$6:$P$505,0)),"")</f>
        <v/>
      </c>
      <c r="C165" s="36" t="str">
        <f aca="false">IF($B165="","",INDEX(憑證錄入!$B$6:$B$505,MATCH($B165,憑證錄入!$A$6:$A$505,0)))</f>
        <v/>
      </c>
      <c r="D165" s="37" t="str">
        <f aca="false">IF($B165="","",INDEX(憑證錄入!$C$6:$C$505,MATCH($B165,憑證錄入!$A$6:$A$505,0))&amp;"")</f>
        <v/>
      </c>
      <c r="E165" s="8" t="str">
        <f aca="false">IF($B165="","",INDEX(憑證錄入!$D$6:$D$505,MATCH($B165,憑證錄入!$A$6:$A$505,0))&amp;"")</f>
        <v/>
      </c>
      <c r="F165" s="23" t="str">
        <f aca="false">IF($B165="","",COUNTIF(憑證錄入!$A$6:$A$505,$B165))</f>
        <v/>
      </c>
      <c r="G165" s="38" t="str">
        <f aca="false">IF($B165="","",SUMIF(憑證錄入!$A$6:$A$505,$B165,憑證錄入!$G$6:$G$505))</f>
        <v/>
      </c>
      <c r="H165" s="38" t="str">
        <f aca="false">IF($B165="","",SUMIF(憑證錄入!$A$6:$A$505,$B165,憑證錄入!$H$6:$H$505))</f>
        <v/>
      </c>
      <c r="I165" s="23" t="str">
        <f aca="false">IF($B165="","",IF(ROUND(G165-H165,2)=0,"✔","借貸不平"))</f>
        <v/>
      </c>
      <c r="J165" s="39" t="str">
        <f aca="false">IF($B165="","",IF(INDEX(憑證錄入!$I$6:$I$505,MATCH($B165,憑證錄入!$A$6:$A$505,0))&amp;""="","（未附）",INDEX(憑證錄入!$I$6:$I$505,MATCH($B165,憑證錄入!$A$6:$A$505,0))&amp;""))</f>
        <v/>
      </c>
      <c r="K165" s="32" t="str">
        <f aca="false">IF(OR($B165="",J165="（未附）"),"",HYPERLINK(IF(LEFT(J165,4)="http",J165,設定!$B$7&amp;J165),"開啟"))</f>
        <v/>
      </c>
    </row>
    <row r="166" customFormat="false" ht="15" hidden="false" customHeight="false" outlineLevel="0" collapsed="false">
      <c r="A166" s="35" t="n">
        <v>158</v>
      </c>
      <c r="B166" s="23" t="str">
        <f aca="false">IFERROR(INDEX(憑證錄入!$A$6:$A$505,MATCH(A166,憑證錄入!$P$6:$P$505,0)),"")</f>
        <v/>
      </c>
      <c r="C166" s="36" t="str">
        <f aca="false">IF($B166="","",INDEX(憑證錄入!$B$6:$B$505,MATCH($B166,憑證錄入!$A$6:$A$505,0)))</f>
        <v/>
      </c>
      <c r="D166" s="37" t="str">
        <f aca="false">IF($B166="","",INDEX(憑證錄入!$C$6:$C$505,MATCH($B166,憑證錄入!$A$6:$A$505,0))&amp;"")</f>
        <v/>
      </c>
      <c r="E166" s="8" t="str">
        <f aca="false">IF($B166="","",INDEX(憑證錄入!$D$6:$D$505,MATCH($B166,憑證錄入!$A$6:$A$505,0))&amp;"")</f>
        <v/>
      </c>
      <c r="F166" s="23" t="str">
        <f aca="false">IF($B166="","",COUNTIF(憑證錄入!$A$6:$A$505,$B166))</f>
        <v/>
      </c>
      <c r="G166" s="38" t="str">
        <f aca="false">IF($B166="","",SUMIF(憑證錄入!$A$6:$A$505,$B166,憑證錄入!$G$6:$G$505))</f>
        <v/>
      </c>
      <c r="H166" s="38" t="str">
        <f aca="false">IF($B166="","",SUMIF(憑證錄入!$A$6:$A$505,$B166,憑證錄入!$H$6:$H$505))</f>
        <v/>
      </c>
      <c r="I166" s="23" t="str">
        <f aca="false">IF($B166="","",IF(ROUND(G166-H166,2)=0,"✔","借貸不平"))</f>
        <v/>
      </c>
      <c r="J166" s="39" t="str">
        <f aca="false">IF($B166="","",IF(INDEX(憑證錄入!$I$6:$I$505,MATCH($B166,憑證錄入!$A$6:$A$505,0))&amp;""="","（未附）",INDEX(憑證錄入!$I$6:$I$505,MATCH($B166,憑證錄入!$A$6:$A$505,0))&amp;""))</f>
        <v/>
      </c>
      <c r="K166" s="32" t="str">
        <f aca="false">IF(OR($B166="",J166="（未附）"),"",HYPERLINK(IF(LEFT(J166,4)="http",J166,設定!$B$7&amp;J166),"開啟"))</f>
        <v/>
      </c>
    </row>
    <row r="167" customFormat="false" ht="15" hidden="false" customHeight="false" outlineLevel="0" collapsed="false">
      <c r="A167" s="35" t="n">
        <v>159</v>
      </c>
      <c r="B167" s="23" t="str">
        <f aca="false">IFERROR(INDEX(憑證錄入!$A$6:$A$505,MATCH(A167,憑證錄入!$P$6:$P$505,0)),"")</f>
        <v/>
      </c>
      <c r="C167" s="36" t="str">
        <f aca="false">IF($B167="","",INDEX(憑證錄入!$B$6:$B$505,MATCH($B167,憑證錄入!$A$6:$A$505,0)))</f>
        <v/>
      </c>
      <c r="D167" s="37" t="str">
        <f aca="false">IF($B167="","",INDEX(憑證錄入!$C$6:$C$505,MATCH($B167,憑證錄入!$A$6:$A$505,0))&amp;"")</f>
        <v/>
      </c>
      <c r="E167" s="8" t="str">
        <f aca="false">IF($B167="","",INDEX(憑證錄入!$D$6:$D$505,MATCH($B167,憑證錄入!$A$6:$A$505,0))&amp;"")</f>
        <v/>
      </c>
      <c r="F167" s="23" t="str">
        <f aca="false">IF($B167="","",COUNTIF(憑證錄入!$A$6:$A$505,$B167))</f>
        <v/>
      </c>
      <c r="G167" s="38" t="str">
        <f aca="false">IF($B167="","",SUMIF(憑證錄入!$A$6:$A$505,$B167,憑證錄入!$G$6:$G$505))</f>
        <v/>
      </c>
      <c r="H167" s="38" t="str">
        <f aca="false">IF($B167="","",SUMIF(憑證錄入!$A$6:$A$505,$B167,憑證錄入!$H$6:$H$505))</f>
        <v/>
      </c>
      <c r="I167" s="23" t="str">
        <f aca="false">IF($B167="","",IF(ROUND(G167-H167,2)=0,"✔","借貸不平"))</f>
        <v/>
      </c>
      <c r="J167" s="39" t="str">
        <f aca="false">IF($B167="","",IF(INDEX(憑證錄入!$I$6:$I$505,MATCH($B167,憑證錄入!$A$6:$A$505,0))&amp;""="","（未附）",INDEX(憑證錄入!$I$6:$I$505,MATCH($B167,憑證錄入!$A$6:$A$505,0))&amp;""))</f>
        <v/>
      </c>
      <c r="K167" s="32" t="str">
        <f aca="false">IF(OR($B167="",J167="（未附）"),"",HYPERLINK(IF(LEFT(J167,4)="http",J167,設定!$B$7&amp;J167),"開啟"))</f>
        <v/>
      </c>
    </row>
    <row r="168" customFormat="false" ht="15" hidden="false" customHeight="false" outlineLevel="0" collapsed="false">
      <c r="A168" s="35" t="n">
        <v>160</v>
      </c>
      <c r="B168" s="23" t="str">
        <f aca="false">IFERROR(INDEX(憑證錄入!$A$6:$A$505,MATCH(A168,憑證錄入!$P$6:$P$505,0)),"")</f>
        <v/>
      </c>
      <c r="C168" s="36" t="str">
        <f aca="false">IF($B168="","",INDEX(憑證錄入!$B$6:$B$505,MATCH($B168,憑證錄入!$A$6:$A$505,0)))</f>
        <v/>
      </c>
      <c r="D168" s="37" t="str">
        <f aca="false">IF($B168="","",INDEX(憑證錄入!$C$6:$C$505,MATCH($B168,憑證錄入!$A$6:$A$505,0))&amp;"")</f>
        <v/>
      </c>
      <c r="E168" s="8" t="str">
        <f aca="false">IF($B168="","",INDEX(憑證錄入!$D$6:$D$505,MATCH($B168,憑證錄入!$A$6:$A$505,0))&amp;"")</f>
        <v/>
      </c>
      <c r="F168" s="23" t="str">
        <f aca="false">IF($B168="","",COUNTIF(憑證錄入!$A$6:$A$505,$B168))</f>
        <v/>
      </c>
      <c r="G168" s="38" t="str">
        <f aca="false">IF($B168="","",SUMIF(憑證錄入!$A$6:$A$505,$B168,憑證錄入!$G$6:$G$505))</f>
        <v/>
      </c>
      <c r="H168" s="38" t="str">
        <f aca="false">IF($B168="","",SUMIF(憑證錄入!$A$6:$A$505,$B168,憑證錄入!$H$6:$H$505))</f>
        <v/>
      </c>
      <c r="I168" s="23" t="str">
        <f aca="false">IF($B168="","",IF(ROUND(G168-H168,2)=0,"✔","借貸不平"))</f>
        <v/>
      </c>
      <c r="J168" s="39" t="str">
        <f aca="false">IF($B168="","",IF(INDEX(憑證錄入!$I$6:$I$505,MATCH($B168,憑證錄入!$A$6:$A$505,0))&amp;""="","（未附）",INDEX(憑證錄入!$I$6:$I$505,MATCH($B168,憑證錄入!$A$6:$A$505,0))&amp;""))</f>
        <v/>
      </c>
      <c r="K168" s="32" t="str">
        <f aca="false">IF(OR($B168="",J168="（未附）"),"",HYPERLINK(IF(LEFT(J168,4)="http",J168,設定!$B$7&amp;J168),"開啟"))</f>
        <v/>
      </c>
    </row>
    <row r="169" customFormat="false" ht="15" hidden="false" customHeight="false" outlineLevel="0" collapsed="false">
      <c r="A169" s="35" t="n">
        <v>161</v>
      </c>
      <c r="B169" s="23" t="str">
        <f aca="false">IFERROR(INDEX(憑證錄入!$A$6:$A$505,MATCH(A169,憑證錄入!$P$6:$P$505,0)),"")</f>
        <v/>
      </c>
      <c r="C169" s="36" t="str">
        <f aca="false">IF($B169="","",INDEX(憑證錄入!$B$6:$B$505,MATCH($B169,憑證錄入!$A$6:$A$505,0)))</f>
        <v/>
      </c>
      <c r="D169" s="37" t="str">
        <f aca="false">IF($B169="","",INDEX(憑證錄入!$C$6:$C$505,MATCH($B169,憑證錄入!$A$6:$A$505,0))&amp;"")</f>
        <v/>
      </c>
      <c r="E169" s="8" t="str">
        <f aca="false">IF($B169="","",INDEX(憑證錄入!$D$6:$D$505,MATCH($B169,憑證錄入!$A$6:$A$505,0))&amp;"")</f>
        <v/>
      </c>
      <c r="F169" s="23" t="str">
        <f aca="false">IF($B169="","",COUNTIF(憑證錄入!$A$6:$A$505,$B169))</f>
        <v/>
      </c>
      <c r="G169" s="38" t="str">
        <f aca="false">IF($B169="","",SUMIF(憑證錄入!$A$6:$A$505,$B169,憑證錄入!$G$6:$G$505))</f>
        <v/>
      </c>
      <c r="H169" s="38" t="str">
        <f aca="false">IF($B169="","",SUMIF(憑證錄入!$A$6:$A$505,$B169,憑證錄入!$H$6:$H$505))</f>
        <v/>
      </c>
      <c r="I169" s="23" t="str">
        <f aca="false">IF($B169="","",IF(ROUND(G169-H169,2)=0,"✔","借貸不平"))</f>
        <v/>
      </c>
      <c r="J169" s="39" t="str">
        <f aca="false">IF($B169="","",IF(INDEX(憑證錄入!$I$6:$I$505,MATCH($B169,憑證錄入!$A$6:$A$505,0))&amp;""="","（未附）",INDEX(憑證錄入!$I$6:$I$505,MATCH($B169,憑證錄入!$A$6:$A$505,0))&amp;""))</f>
        <v/>
      </c>
      <c r="K169" s="32" t="str">
        <f aca="false">IF(OR($B169="",J169="（未附）"),"",HYPERLINK(IF(LEFT(J169,4)="http",J169,設定!$B$7&amp;J169),"開啟"))</f>
        <v/>
      </c>
    </row>
    <row r="170" customFormat="false" ht="15" hidden="false" customHeight="false" outlineLevel="0" collapsed="false">
      <c r="A170" s="35" t="n">
        <v>162</v>
      </c>
      <c r="B170" s="23" t="str">
        <f aca="false">IFERROR(INDEX(憑證錄入!$A$6:$A$505,MATCH(A170,憑證錄入!$P$6:$P$505,0)),"")</f>
        <v/>
      </c>
      <c r="C170" s="36" t="str">
        <f aca="false">IF($B170="","",INDEX(憑證錄入!$B$6:$B$505,MATCH($B170,憑證錄入!$A$6:$A$505,0)))</f>
        <v/>
      </c>
      <c r="D170" s="37" t="str">
        <f aca="false">IF($B170="","",INDEX(憑證錄入!$C$6:$C$505,MATCH($B170,憑證錄入!$A$6:$A$505,0))&amp;"")</f>
        <v/>
      </c>
      <c r="E170" s="8" t="str">
        <f aca="false">IF($B170="","",INDEX(憑證錄入!$D$6:$D$505,MATCH($B170,憑證錄入!$A$6:$A$505,0))&amp;"")</f>
        <v/>
      </c>
      <c r="F170" s="23" t="str">
        <f aca="false">IF($B170="","",COUNTIF(憑證錄入!$A$6:$A$505,$B170))</f>
        <v/>
      </c>
      <c r="G170" s="38" t="str">
        <f aca="false">IF($B170="","",SUMIF(憑證錄入!$A$6:$A$505,$B170,憑證錄入!$G$6:$G$505))</f>
        <v/>
      </c>
      <c r="H170" s="38" t="str">
        <f aca="false">IF($B170="","",SUMIF(憑證錄入!$A$6:$A$505,$B170,憑證錄入!$H$6:$H$505))</f>
        <v/>
      </c>
      <c r="I170" s="23" t="str">
        <f aca="false">IF($B170="","",IF(ROUND(G170-H170,2)=0,"✔","借貸不平"))</f>
        <v/>
      </c>
      <c r="J170" s="39" t="str">
        <f aca="false">IF($B170="","",IF(INDEX(憑證錄入!$I$6:$I$505,MATCH($B170,憑證錄入!$A$6:$A$505,0))&amp;""="","（未附）",INDEX(憑證錄入!$I$6:$I$505,MATCH($B170,憑證錄入!$A$6:$A$505,0))&amp;""))</f>
        <v/>
      </c>
      <c r="K170" s="32" t="str">
        <f aca="false">IF(OR($B170="",J170="（未附）"),"",HYPERLINK(IF(LEFT(J170,4)="http",J170,設定!$B$7&amp;J170),"開啟"))</f>
        <v/>
      </c>
    </row>
    <row r="171" customFormat="false" ht="15" hidden="false" customHeight="false" outlineLevel="0" collapsed="false">
      <c r="A171" s="35" t="n">
        <v>163</v>
      </c>
      <c r="B171" s="23" t="str">
        <f aca="false">IFERROR(INDEX(憑證錄入!$A$6:$A$505,MATCH(A171,憑證錄入!$P$6:$P$505,0)),"")</f>
        <v/>
      </c>
      <c r="C171" s="36" t="str">
        <f aca="false">IF($B171="","",INDEX(憑證錄入!$B$6:$B$505,MATCH($B171,憑證錄入!$A$6:$A$505,0)))</f>
        <v/>
      </c>
      <c r="D171" s="37" t="str">
        <f aca="false">IF($B171="","",INDEX(憑證錄入!$C$6:$C$505,MATCH($B171,憑證錄入!$A$6:$A$505,0))&amp;"")</f>
        <v/>
      </c>
      <c r="E171" s="8" t="str">
        <f aca="false">IF($B171="","",INDEX(憑證錄入!$D$6:$D$505,MATCH($B171,憑證錄入!$A$6:$A$505,0))&amp;"")</f>
        <v/>
      </c>
      <c r="F171" s="23" t="str">
        <f aca="false">IF($B171="","",COUNTIF(憑證錄入!$A$6:$A$505,$B171))</f>
        <v/>
      </c>
      <c r="G171" s="38" t="str">
        <f aca="false">IF($B171="","",SUMIF(憑證錄入!$A$6:$A$505,$B171,憑證錄入!$G$6:$G$505))</f>
        <v/>
      </c>
      <c r="H171" s="38" t="str">
        <f aca="false">IF($B171="","",SUMIF(憑證錄入!$A$6:$A$505,$B171,憑證錄入!$H$6:$H$505))</f>
        <v/>
      </c>
      <c r="I171" s="23" t="str">
        <f aca="false">IF($B171="","",IF(ROUND(G171-H171,2)=0,"✔","借貸不平"))</f>
        <v/>
      </c>
      <c r="J171" s="39" t="str">
        <f aca="false">IF($B171="","",IF(INDEX(憑證錄入!$I$6:$I$505,MATCH($B171,憑證錄入!$A$6:$A$505,0))&amp;""="","（未附）",INDEX(憑證錄入!$I$6:$I$505,MATCH($B171,憑證錄入!$A$6:$A$505,0))&amp;""))</f>
        <v/>
      </c>
      <c r="K171" s="32" t="str">
        <f aca="false">IF(OR($B171="",J171="（未附）"),"",HYPERLINK(IF(LEFT(J171,4)="http",J171,設定!$B$7&amp;J171),"開啟"))</f>
        <v/>
      </c>
    </row>
    <row r="172" customFormat="false" ht="15" hidden="false" customHeight="false" outlineLevel="0" collapsed="false">
      <c r="A172" s="35" t="n">
        <v>164</v>
      </c>
      <c r="B172" s="23" t="str">
        <f aca="false">IFERROR(INDEX(憑證錄入!$A$6:$A$505,MATCH(A172,憑證錄入!$P$6:$P$505,0)),"")</f>
        <v/>
      </c>
      <c r="C172" s="36" t="str">
        <f aca="false">IF($B172="","",INDEX(憑證錄入!$B$6:$B$505,MATCH($B172,憑證錄入!$A$6:$A$505,0)))</f>
        <v/>
      </c>
      <c r="D172" s="37" t="str">
        <f aca="false">IF($B172="","",INDEX(憑證錄入!$C$6:$C$505,MATCH($B172,憑證錄入!$A$6:$A$505,0))&amp;"")</f>
        <v/>
      </c>
      <c r="E172" s="8" t="str">
        <f aca="false">IF($B172="","",INDEX(憑證錄入!$D$6:$D$505,MATCH($B172,憑證錄入!$A$6:$A$505,0))&amp;"")</f>
        <v/>
      </c>
      <c r="F172" s="23" t="str">
        <f aca="false">IF($B172="","",COUNTIF(憑證錄入!$A$6:$A$505,$B172))</f>
        <v/>
      </c>
      <c r="G172" s="38" t="str">
        <f aca="false">IF($B172="","",SUMIF(憑證錄入!$A$6:$A$505,$B172,憑證錄入!$G$6:$G$505))</f>
        <v/>
      </c>
      <c r="H172" s="38" t="str">
        <f aca="false">IF($B172="","",SUMIF(憑證錄入!$A$6:$A$505,$B172,憑證錄入!$H$6:$H$505))</f>
        <v/>
      </c>
      <c r="I172" s="23" t="str">
        <f aca="false">IF($B172="","",IF(ROUND(G172-H172,2)=0,"✔","借貸不平"))</f>
        <v/>
      </c>
      <c r="J172" s="39" t="str">
        <f aca="false">IF($B172="","",IF(INDEX(憑證錄入!$I$6:$I$505,MATCH($B172,憑證錄入!$A$6:$A$505,0))&amp;""="","（未附）",INDEX(憑證錄入!$I$6:$I$505,MATCH($B172,憑證錄入!$A$6:$A$505,0))&amp;""))</f>
        <v/>
      </c>
      <c r="K172" s="32" t="str">
        <f aca="false">IF(OR($B172="",J172="（未附）"),"",HYPERLINK(IF(LEFT(J172,4)="http",J172,設定!$B$7&amp;J172),"開啟"))</f>
        <v/>
      </c>
    </row>
    <row r="173" customFormat="false" ht="15" hidden="false" customHeight="false" outlineLevel="0" collapsed="false">
      <c r="A173" s="35" t="n">
        <v>165</v>
      </c>
      <c r="B173" s="23" t="str">
        <f aca="false">IFERROR(INDEX(憑證錄入!$A$6:$A$505,MATCH(A173,憑證錄入!$P$6:$P$505,0)),"")</f>
        <v/>
      </c>
      <c r="C173" s="36" t="str">
        <f aca="false">IF($B173="","",INDEX(憑證錄入!$B$6:$B$505,MATCH($B173,憑證錄入!$A$6:$A$505,0)))</f>
        <v/>
      </c>
      <c r="D173" s="37" t="str">
        <f aca="false">IF($B173="","",INDEX(憑證錄入!$C$6:$C$505,MATCH($B173,憑證錄入!$A$6:$A$505,0))&amp;"")</f>
        <v/>
      </c>
      <c r="E173" s="8" t="str">
        <f aca="false">IF($B173="","",INDEX(憑證錄入!$D$6:$D$505,MATCH($B173,憑證錄入!$A$6:$A$505,0))&amp;"")</f>
        <v/>
      </c>
      <c r="F173" s="23" t="str">
        <f aca="false">IF($B173="","",COUNTIF(憑證錄入!$A$6:$A$505,$B173))</f>
        <v/>
      </c>
      <c r="G173" s="38" t="str">
        <f aca="false">IF($B173="","",SUMIF(憑證錄入!$A$6:$A$505,$B173,憑證錄入!$G$6:$G$505))</f>
        <v/>
      </c>
      <c r="H173" s="38" t="str">
        <f aca="false">IF($B173="","",SUMIF(憑證錄入!$A$6:$A$505,$B173,憑證錄入!$H$6:$H$505))</f>
        <v/>
      </c>
      <c r="I173" s="23" t="str">
        <f aca="false">IF($B173="","",IF(ROUND(G173-H173,2)=0,"✔","借貸不平"))</f>
        <v/>
      </c>
      <c r="J173" s="39" t="str">
        <f aca="false">IF($B173="","",IF(INDEX(憑證錄入!$I$6:$I$505,MATCH($B173,憑證錄入!$A$6:$A$505,0))&amp;""="","（未附）",INDEX(憑證錄入!$I$6:$I$505,MATCH($B173,憑證錄入!$A$6:$A$505,0))&amp;""))</f>
        <v/>
      </c>
      <c r="K173" s="32" t="str">
        <f aca="false">IF(OR($B173="",J173="（未附）"),"",HYPERLINK(IF(LEFT(J173,4)="http",J173,設定!$B$7&amp;J173),"開啟"))</f>
        <v/>
      </c>
    </row>
    <row r="174" customFormat="false" ht="15" hidden="false" customHeight="false" outlineLevel="0" collapsed="false">
      <c r="A174" s="35" t="n">
        <v>166</v>
      </c>
      <c r="B174" s="23" t="str">
        <f aca="false">IFERROR(INDEX(憑證錄入!$A$6:$A$505,MATCH(A174,憑證錄入!$P$6:$P$505,0)),"")</f>
        <v/>
      </c>
      <c r="C174" s="36" t="str">
        <f aca="false">IF($B174="","",INDEX(憑證錄入!$B$6:$B$505,MATCH($B174,憑證錄入!$A$6:$A$505,0)))</f>
        <v/>
      </c>
      <c r="D174" s="37" t="str">
        <f aca="false">IF($B174="","",INDEX(憑證錄入!$C$6:$C$505,MATCH($B174,憑證錄入!$A$6:$A$505,0))&amp;"")</f>
        <v/>
      </c>
      <c r="E174" s="8" t="str">
        <f aca="false">IF($B174="","",INDEX(憑證錄入!$D$6:$D$505,MATCH($B174,憑證錄入!$A$6:$A$505,0))&amp;"")</f>
        <v/>
      </c>
      <c r="F174" s="23" t="str">
        <f aca="false">IF($B174="","",COUNTIF(憑證錄入!$A$6:$A$505,$B174))</f>
        <v/>
      </c>
      <c r="G174" s="38" t="str">
        <f aca="false">IF($B174="","",SUMIF(憑證錄入!$A$6:$A$505,$B174,憑證錄入!$G$6:$G$505))</f>
        <v/>
      </c>
      <c r="H174" s="38" t="str">
        <f aca="false">IF($B174="","",SUMIF(憑證錄入!$A$6:$A$505,$B174,憑證錄入!$H$6:$H$505))</f>
        <v/>
      </c>
      <c r="I174" s="23" t="str">
        <f aca="false">IF($B174="","",IF(ROUND(G174-H174,2)=0,"✔","借貸不平"))</f>
        <v/>
      </c>
      <c r="J174" s="39" t="str">
        <f aca="false">IF($B174="","",IF(INDEX(憑證錄入!$I$6:$I$505,MATCH($B174,憑證錄入!$A$6:$A$505,0))&amp;""="","（未附）",INDEX(憑證錄入!$I$6:$I$505,MATCH($B174,憑證錄入!$A$6:$A$505,0))&amp;""))</f>
        <v/>
      </c>
      <c r="K174" s="32" t="str">
        <f aca="false">IF(OR($B174="",J174="（未附）"),"",HYPERLINK(IF(LEFT(J174,4)="http",J174,設定!$B$7&amp;J174),"開啟"))</f>
        <v/>
      </c>
    </row>
    <row r="175" customFormat="false" ht="15" hidden="false" customHeight="false" outlineLevel="0" collapsed="false">
      <c r="A175" s="35" t="n">
        <v>167</v>
      </c>
      <c r="B175" s="23" t="str">
        <f aca="false">IFERROR(INDEX(憑證錄入!$A$6:$A$505,MATCH(A175,憑證錄入!$P$6:$P$505,0)),"")</f>
        <v/>
      </c>
      <c r="C175" s="36" t="str">
        <f aca="false">IF($B175="","",INDEX(憑證錄入!$B$6:$B$505,MATCH($B175,憑證錄入!$A$6:$A$505,0)))</f>
        <v/>
      </c>
      <c r="D175" s="37" t="str">
        <f aca="false">IF($B175="","",INDEX(憑證錄入!$C$6:$C$505,MATCH($B175,憑證錄入!$A$6:$A$505,0))&amp;"")</f>
        <v/>
      </c>
      <c r="E175" s="8" t="str">
        <f aca="false">IF($B175="","",INDEX(憑證錄入!$D$6:$D$505,MATCH($B175,憑證錄入!$A$6:$A$505,0))&amp;"")</f>
        <v/>
      </c>
      <c r="F175" s="23" t="str">
        <f aca="false">IF($B175="","",COUNTIF(憑證錄入!$A$6:$A$505,$B175))</f>
        <v/>
      </c>
      <c r="G175" s="38" t="str">
        <f aca="false">IF($B175="","",SUMIF(憑證錄入!$A$6:$A$505,$B175,憑證錄入!$G$6:$G$505))</f>
        <v/>
      </c>
      <c r="H175" s="38" t="str">
        <f aca="false">IF($B175="","",SUMIF(憑證錄入!$A$6:$A$505,$B175,憑證錄入!$H$6:$H$505))</f>
        <v/>
      </c>
      <c r="I175" s="23" t="str">
        <f aca="false">IF($B175="","",IF(ROUND(G175-H175,2)=0,"✔","借貸不平"))</f>
        <v/>
      </c>
      <c r="J175" s="39" t="str">
        <f aca="false">IF($B175="","",IF(INDEX(憑證錄入!$I$6:$I$505,MATCH($B175,憑證錄入!$A$6:$A$505,0))&amp;""="","（未附）",INDEX(憑證錄入!$I$6:$I$505,MATCH($B175,憑證錄入!$A$6:$A$505,0))&amp;""))</f>
        <v/>
      </c>
      <c r="K175" s="32" t="str">
        <f aca="false">IF(OR($B175="",J175="（未附）"),"",HYPERLINK(IF(LEFT(J175,4)="http",J175,設定!$B$7&amp;J175),"開啟"))</f>
        <v/>
      </c>
    </row>
    <row r="176" customFormat="false" ht="15" hidden="false" customHeight="false" outlineLevel="0" collapsed="false">
      <c r="A176" s="35" t="n">
        <v>168</v>
      </c>
      <c r="B176" s="23" t="str">
        <f aca="false">IFERROR(INDEX(憑證錄入!$A$6:$A$505,MATCH(A176,憑證錄入!$P$6:$P$505,0)),"")</f>
        <v/>
      </c>
      <c r="C176" s="36" t="str">
        <f aca="false">IF($B176="","",INDEX(憑證錄入!$B$6:$B$505,MATCH($B176,憑證錄入!$A$6:$A$505,0)))</f>
        <v/>
      </c>
      <c r="D176" s="37" t="str">
        <f aca="false">IF($B176="","",INDEX(憑證錄入!$C$6:$C$505,MATCH($B176,憑證錄入!$A$6:$A$505,0))&amp;"")</f>
        <v/>
      </c>
      <c r="E176" s="8" t="str">
        <f aca="false">IF($B176="","",INDEX(憑證錄入!$D$6:$D$505,MATCH($B176,憑證錄入!$A$6:$A$505,0))&amp;"")</f>
        <v/>
      </c>
      <c r="F176" s="23" t="str">
        <f aca="false">IF($B176="","",COUNTIF(憑證錄入!$A$6:$A$505,$B176))</f>
        <v/>
      </c>
      <c r="G176" s="38" t="str">
        <f aca="false">IF($B176="","",SUMIF(憑證錄入!$A$6:$A$505,$B176,憑證錄入!$G$6:$G$505))</f>
        <v/>
      </c>
      <c r="H176" s="38" t="str">
        <f aca="false">IF($B176="","",SUMIF(憑證錄入!$A$6:$A$505,$B176,憑證錄入!$H$6:$H$505))</f>
        <v/>
      </c>
      <c r="I176" s="23" t="str">
        <f aca="false">IF($B176="","",IF(ROUND(G176-H176,2)=0,"✔","借貸不平"))</f>
        <v/>
      </c>
      <c r="J176" s="39" t="str">
        <f aca="false">IF($B176="","",IF(INDEX(憑證錄入!$I$6:$I$505,MATCH($B176,憑證錄入!$A$6:$A$505,0))&amp;""="","（未附）",INDEX(憑證錄入!$I$6:$I$505,MATCH($B176,憑證錄入!$A$6:$A$505,0))&amp;""))</f>
        <v/>
      </c>
      <c r="K176" s="32" t="str">
        <f aca="false">IF(OR($B176="",J176="（未附）"),"",HYPERLINK(IF(LEFT(J176,4)="http",J176,設定!$B$7&amp;J176),"開啟"))</f>
        <v/>
      </c>
    </row>
    <row r="177" customFormat="false" ht="15" hidden="false" customHeight="false" outlineLevel="0" collapsed="false">
      <c r="A177" s="35" t="n">
        <v>169</v>
      </c>
      <c r="B177" s="23" t="str">
        <f aca="false">IFERROR(INDEX(憑證錄入!$A$6:$A$505,MATCH(A177,憑證錄入!$P$6:$P$505,0)),"")</f>
        <v/>
      </c>
      <c r="C177" s="36" t="str">
        <f aca="false">IF($B177="","",INDEX(憑證錄入!$B$6:$B$505,MATCH($B177,憑證錄入!$A$6:$A$505,0)))</f>
        <v/>
      </c>
      <c r="D177" s="37" t="str">
        <f aca="false">IF($B177="","",INDEX(憑證錄入!$C$6:$C$505,MATCH($B177,憑證錄入!$A$6:$A$505,0))&amp;"")</f>
        <v/>
      </c>
      <c r="E177" s="8" t="str">
        <f aca="false">IF($B177="","",INDEX(憑證錄入!$D$6:$D$505,MATCH($B177,憑證錄入!$A$6:$A$505,0))&amp;"")</f>
        <v/>
      </c>
      <c r="F177" s="23" t="str">
        <f aca="false">IF($B177="","",COUNTIF(憑證錄入!$A$6:$A$505,$B177))</f>
        <v/>
      </c>
      <c r="G177" s="38" t="str">
        <f aca="false">IF($B177="","",SUMIF(憑證錄入!$A$6:$A$505,$B177,憑證錄入!$G$6:$G$505))</f>
        <v/>
      </c>
      <c r="H177" s="38" t="str">
        <f aca="false">IF($B177="","",SUMIF(憑證錄入!$A$6:$A$505,$B177,憑證錄入!$H$6:$H$505))</f>
        <v/>
      </c>
      <c r="I177" s="23" t="str">
        <f aca="false">IF($B177="","",IF(ROUND(G177-H177,2)=0,"✔","借貸不平"))</f>
        <v/>
      </c>
      <c r="J177" s="39" t="str">
        <f aca="false">IF($B177="","",IF(INDEX(憑證錄入!$I$6:$I$505,MATCH($B177,憑證錄入!$A$6:$A$505,0))&amp;""="","（未附）",INDEX(憑證錄入!$I$6:$I$505,MATCH($B177,憑證錄入!$A$6:$A$505,0))&amp;""))</f>
        <v/>
      </c>
      <c r="K177" s="32" t="str">
        <f aca="false">IF(OR($B177="",J177="（未附）"),"",HYPERLINK(IF(LEFT(J177,4)="http",J177,設定!$B$7&amp;J177),"開啟"))</f>
        <v/>
      </c>
    </row>
    <row r="178" customFormat="false" ht="15" hidden="false" customHeight="false" outlineLevel="0" collapsed="false">
      <c r="A178" s="35" t="n">
        <v>170</v>
      </c>
      <c r="B178" s="23" t="str">
        <f aca="false">IFERROR(INDEX(憑證錄入!$A$6:$A$505,MATCH(A178,憑證錄入!$P$6:$P$505,0)),"")</f>
        <v/>
      </c>
      <c r="C178" s="36" t="str">
        <f aca="false">IF($B178="","",INDEX(憑證錄入!$B$6:$B$505,MATCH($B178,憑證錄入!$A$6:$A$505,0)))</f>
        <v/>
      </c>
      <c r="D178" s="37" t="str">
        <f aca="false">IF($B178="","",INDEX(憑證錄入!$C$6:$C$505,MATCH($B178,憑證錄入!$A$6:$A$505,0))&amp;"")</f>
        <v/>
      </c>
      <c r="E178" s="8" t="str">
        <f aca="false">IF($B178="","",INDEX(憑證錄入!$D$6:$D$505,MATCH($B178,憑證錄入!$A$6:$A$505,0))&amp;"")</f>
        <v/>
      </c>
      <c r="F178" s="23" t="str">
        <f aca="false">IF($B178="","",COUNTIF(憑證錄入!$A$6:$A$505,$B178))</f>
        <v/>
      </c>
      <c r="G178" s="38" t="str">
        <f aca="false">IF($B178="","",SUMIF(憑證錄入!$A$6:$A$505,$B178,憑證錄入!$G$6:$G$505))</f>
        <v/>
      </c>
      <c r="H178" s="38" t="str">
        <f aca="false">IF($B178="","",SUMIF(憑證錄入!$A$6:$A$505,$B178,憑證錄入!$H$6:$H$505))</f>
        <v/>
      </c>
      <c r="I178" s="23" t="str">
        <f aca="false">IF($B178="","",IF(ROUND(G178-H178,2)=0,"✔","借貸不平"))</f>
        <v/>
      </c>
      <c r="J178" s="39" t="str">
        <f aca="false">IF($B178="","",IF(INDEX(憑證錄入!$I$6:$I$505,MATCH($B178,憑證錄入!$A$6:$A$505,0))&amp;""="","（未附）",INDEX(憑證錄入!$I$6:$I$505,MATCH($B178,憑證錄入!$A$6:$A$505,0))&amp;""))</f>
        <v/>
      </c>
      <c r="K178" s="32" t="str">
        <f aca="false">IF(OR($B178="",J178="（未附）"),"",HYPERLINK(IF(LEFT(J178,4)="http",J178,設定!$B$7&amp;J178),"開啟"))</f>
        <v/>
      </c>
    </row>
    <row r="179" customFormat="false" ht="15" hidden="false" customHeight="false" outlineLevel="0" collapsed="false">
      <c r="A179" s="35" t="n">
        <v>171</v>
      </c>
      <c r="B179" s="23" t="str">
        <f aca="false">IFERROR(INDEX(憑證錄入!$A$6:$A$505,MATCH(A179,憑證錄入!$P$6:$P$505,0)),"")</f>
        <v/>
      </c>
      <c r="C179" s="36" t="str">
        <f aca="false">IF($B179="","",INDEX(憑證錄入!$B$6:$B$505,MATCH($B179,憑證錄入!$A$6:$A$505,0)))</f>
        <v/>
      </c>
      <c r="D179" s="37" t="str">
        <f aca="false">IF($B179="","",INDEX(憑證錄入!$C$6:$C$505,MATCH($B179,憑證錄入!$A$6:$A$505,0))&amp;"")</f>
        <v/>
      </c>
      <c r="E179" s="8" t="str">
        <f aca="false">IF($B179="","",INDEX(憑證錄入!$D$6:$D$505,MATCH($B179,憑證錄入!$A$6:$A$505,0))&amp;"")</f>
        <v/>
      </c>
      <c r="F179" s="23" t="str">
        <f aca="false">IF($B179="","",COUNTIF(憑證錄入!$A$6:$A$505,$B179))</f>
        <v/>
      </c>
      <c r="G179" s="38" t="str">
        <f aca="false">IF($B179="","",SUMIF(憑證錄入!$A$6:$A$505,$B179,憑證錄入!$G$6:$G$505))</f>
        <v/>
      </c>
      <c r="H179" s="38" t="str">
        <f aca="false">IF($B179="","",SUMIF(憑證錄入!$A$6:$A$505,$B179,憑證錄入!$H$6:$H$505))</f>
        <v/>
      </c>
      <c r="I179" s="23" t="str">
        <f aca="false">IF($B179="","",IF(ROUND(G179-H179,2)=0,"✔","借貸不平"))</f>
        <v/>
      </c>
      <c r="J179" s="39" t="str">
        <f aca="false">IF($B179="","",IF(INDEX(憑證錄入!$I$6:$I$505,MATCH($B179,憑證錄入!$A$6:$A$505,0))&amp;""="","（未附）",INDEX(憑證錄入!$I$6:$I$505,MATCH($B179,憑證錄入!$A$6:$A$505,0))&amp;""))</f>
        <v/>
      </c>
      <c r="K179" s="32" t="str">
        <f aca="false">IF(OR($B179="",J179="（未附）"),"",HYPERLINK(IF(LEFT(J179,4)="http",J179,設定!$B$7&amp;J179),"開啟"))</f>
        <v/>
      </c>
    </row>
    <row r="180" customFormat="false" ht="15" hidden="false" customHeight="false" outlineLevel="0" collapsed="false">
      <c r="A180" s="35" t="n">
        <v>172</v>
      </c>
      <c r="B180" s="23" t="str">
        <f aca="false">IFERROR(INDEX(憑證錄入!$A$6:$A$505,MATCH(A180,憑證錄入!$P$6:$P$505,0)),"")</f>
        <v/>
      </c>
      <c r="C180" s="36" t="str">
        <f aca="false">IF($B180="","",INDEX(憑證錄入!$B$6:$B$505,MATCH($B180,憑證錄入!$A$6:$A$505,0)))</f>
        <v/>
      </c>
      <c r="D180" s="37" t="str">
        <f aca="false">IF($B180="","",INDEX(憑證錄入!$C$6:$C$505,MATCH($B180,憑證錄入!$A$6:$A$505,0))&amp;"")</f>
        <v/>
      </c>
      <c r="E180" s="8" t="str">
        <f aca="false">IF($B180="","",INDEX(憑證錄入!$D$6:$D$505,MATCH($B180,憑證錄入!$A$6:$A$505,0))&amp;"")</f>
        <v/>
      </c>
      <c r="F180" s="23" t="str">
        <f aca="false">IF($B180="","",COUNTIF(憑證錄入!$A$6:$A$505,$B180))</f>
        <v/>
      </c>
      <c r="G180" s="38" t="str">
        <f aca="false">IF($B180="","",SUMIF(憑證錄入!$A$6:$A$505,$B180,憑證錄入!$G$6:$G$505))</f>
        <v/>
      </c>
      <c r="H180" s="38" t="str">
        <f aca="false">IF($B180="","",SUMIF(憑證錄入!$A$6:$A$505,$B180,憑證錄入!$H$6:$H$505))</f>
        <v/>
      </c>
      <c r="I180" s="23" t="str">
        <f aca="false">IF($B180="","",IF(ROUND(G180-H180,2)=0,"✔","借貸不平"))</f>
        <v/>
      </c>
      <c r="J180" s="39" t="str">
        <f aca="false">IF($B180="","",IF(INDEX(憑證錄入!$I$6:$I$505,MATCH($B180,憑證錄入!$A$6:$A$505,0))&amp;""="","（未附）",INDEX(憑證錄入!$I$6:$I$505,MATCH($B180,憑證錄入!$A$6:$A$505,0))&amp;""))</f>
        <v/>
      </c>
      <c r="K180" s="32" t="str">
        <f aca="false">IF(OR($B180="",J180="（未附）"),"",HYPERLINK(IF(LEFT(J180,4)="http",J180,設定!$B$7&amp;J180),"開啟"))</f>
        <v/>
      </c>
    </row>
    <row r="181" customFormat="false" ht="15" hidden="false" customHeight="false" outlineLevel="0" collapsed="false">
      <c r="A181" s="35" t="n">
        <v>173</v>
      </c>
      <c r="B181" s="23" t="str">
        <f aca="false">IFERROR(INDEX(憑證錄入!$A$6:$A$505,MATCH(A181,憑證錄入!$P$6:$P$505,0)),"")</f>
        <v/>
      </c>
      <c r="C181" s="36" t="str">
        <f aca="false">IF($B181="","",INDEX(憑證錄入!$B$6:$B$505,MATCH($B181,憑證錄入!$A$6:$A$505,0)))</f>
        <v/>
      </c>
      <c r="D181" s="37" t="str">
        <f aca="false">IF($B181="","",INDEX(憑證錄入!$C$6:$C$505,MATCH($B181,憑證錄入!$A$6:$A$505,0))&amp;"")</f>
        <v/>
      </c>
      <c r="E181" s="8" t="str">
        <f aca="false">IF($B181="","",INDEX(憑證錄入!$D$6:$D$505,MATCH($B181,憑證錄入!$A$6:$A$505,0))&amp;"")</f>
        <v/>
      </c>
      <c r="F181" s="23" t="str">
        <f aca="false">IF($B181="","",COUNTIF(憑證錄入!$A$6:$A$505,$B181))</f>
        <v/>
      </c>
      <c r="G181" s="38" t="str">
        <f aca="false">IF($B181="","",SUMIF(憑證錄入!$A$6:$A$505,$B181,憑證錄入!$G$6:$G$505))</f>
        <v/>
      </c>
      <c r="H181" s="38" t="str">
        <f aca="false">IF($B181="","",SUMIF(憑證錄入!$A$6:$A$505,$B181,憑證錄入!$H$6:$H$505))</f>
        <v/>
      </c>
      <c r="I181" s="23" t="str">
        <f aca="false">IF($B181="","",IF(ROUND(G181-H181,2)=0,"✔","借貸不平"))</f>
        <v/>
      </c>
      <c r="J181" s="39" t="str">
        <f aca="false">IF($B181="","",IF(INDEX(憑證錄入!$I$6:$I$505,MATCH($B181,憑證錄入!$A$6:$A$505,0))&amp;""="","（未附）",INDEX(憑證錄入!$I$6:$I$505,MATCH($B181,憑證錄入!$A$6:$A$505,0))&amp;""))</f>
        <v/>
      </c>
      <c r="K181" s="32" t="str">
        <f aca="false">IF(OR($B181="",J181="（未附）"),"",HYPERLINK(IF(LEFT(J181,4)="http",J181,設定!$B$7&amp;J181),"開啟"))</f>
        <v/>
      </c>
    </row>
    <row r="182" customFormat="false" ht="15" hidden="false" customHeight="false" outlineLevel="0" collapsed="false">
      <c r="A182" s="35" t="n">
        <v>174</v>
      </c>
      <c r="B182" s="23" t="str">
        <f aca="false">IFERROR(INDEX(憑證錄入!$A$6:$A$505,MATCH(A182,憑證錄入!$P$6:$P$505,0)),"")</f>
        <v/>
      </c>
      <c r="C182" s="36" t="str">
        <f aca="false">IF($B182="","",INDEX(憑證錄入!$B$6:$B$505,MATCH($B182,憑證錄入!$A$6:$A$505,0)))</f>
        <v/>
      </c>
      <c r="D182" s="37" t="str">
        <f aca="false">IF($B182="","",INDEX(憑證錄入!$C$6:$C$505,MATCH($B182,憑證錄入!$A$6:$A$505,0))&amp;"")</f>
        <v/>
      </c>
      <c r="E182" s="8" t="str">
        <f aca="false">IF($B182="","",INDEX(憑證錄入!$D$6:$D$505,MATCH($B182,憑證錄入!$A$6:$A$505,0))&amp;"")</f>
        <v/>
      </c>
      <c r="F182" s="23" t="str">
        <f aca="false">IF($B182="","",COUNTIF(憑證錄入!$A$6:$A$505,$B182))</f>
        <v/>
      </c>
      <c r="G182" s="38" t="str">
        <f aca="false">IF($B182="","",SUMIF(憑證錄入!$A$6:$A$505,$B182,憑證錄入!$G$6:$G$505))</f>
        <v/>
      </c>
      <c r="H182" s="38" t="str">
        <f aca="false">IF($B182="","",SUMIF(憑證錄入!$A$6:$A$505,$B182,憑證錄入!$H$6:$H$505))</f>
        <v/>
      </c>
      <c r="I182" s="23" t="str">
        <f aca="false">IF($B182="","",IF(ROUND(G182-H182,2)=0,"✔","借貸不平"))</f>
        <v/>
      </c>
      <c r="J182" s="39" t="str">
        <f aca="false">IF($B182="","",IF(INDEX(憑證錄入!$I$6:$I$505,MATCH($B182,憑證錄入!$A$6:$A$505,0))&amp;""="","（未附）",INDEX(憑證錄入!$I$6:$I$505,MATCH($B182,憑證錄入!$A$6:$A$505,0))&amp;""))</f>
        <v/>
      </c>
      <c r="K182" s="32" t="str">
        <f aca="false">IF(OR($B182="",J182="（未附）"),"",HYPERLINK(IF(LEFT(J182,4)="http",J182,設定!$B$7&amp;J182),"開啟"))</f>
        <v/>
      </c>
    </row>
    <row r="183" customFormat="false" ht="15" hidden="false" customHeight="false" outlineLevel="0" collapsed="false">
      <c r="A183" s="35" t="n">
        <v>175</v>
      </c>
      <c r="B183" s="23" t="str">
        <f aca="false">IFERROR(INDEX(憑證錄入!$A$6:$A$505,MATCH(A183,憑證錄入!$P$6:$P$505,0)),"")</f>
        <v/>
      </c>
      <c r="C183" s="36" t="str">
        <f aca="false">IF($B183="","",INDEX(憑證錄入!$B$6:$B$505,MATCH($B183,憑證錄入!$A$6:$A$505,0)))</f>
        <v/>
      </c>
      <c r="D183" s="37" t="str">
        <f aca="false">IF($B183="","",INDEX(憑證錄入!$C$6:$C$505,MATCH($B183,憑證錄入!$A$6:$A$505,0))&amp;"")</f>
        <v/>
      </c>
      <c r="E183" s="8" t="str">
        <f aca="false">IF($B183="","",INDEX(憑證錄入!$D$6:$D$505,MATCH($B183,憑證錄入!$A$6:$A$505,0))&amp;"")</f>
        <v/>
      </c>
      <c r="F183" s="23" t="str">
        <f aca="false">IF($B183="","",COUNTIF(憑證錄入!$A$6:$A$505,$B183))</f>
        <v/>
      </c>
      <c r="G183" s="38" t="str">
        <f aca="false">IF($B183="","",SUMIF(憑證錄入!$A$6:$A$505,$B183,憑證錄入!$G$6:$G$505))</f>
        <v/>
      </c>
      <c r="H183" s="38" t="str">
        <f aca="false">IF($B183="","",SUMIF(憑證錄入!$A$6:$A$505,$B183,憑證錄入!$H$6:$H$505))</f>
        <v/>
      </c>
      <c r="I183" s="23" t="str">
        <f aca="false">IF($B183="","",IF(ROUND(G183-H183,2)=0,"✔","借貸不平"))</f>
        <v/>
      </c>
      <c r="J183" s="39" t="str">
        <f aca="false">IF($B183="","",IF(INDEX(憑證錄入!$I$6:$I$505,MATCH($B183,憑證錄入!$A$6:$A$505,0))&amp;""="","（未附）",INDEX(憑證錄入!$I$6:$I$505,MATCH($B183,憑證錄入!$A$6:$A$505,0))&amp;""))</f>
        <v/>
      </c>
      <c r="K183" s="32" t="str">
        <f aca="false">IF(OR($B183="",J183="（未附）"),"",HYPERLINK(IF(LEFT(J183,4)="http",J183,設定!$B$7&amp;J183),"開啟"))</f>
        <v/>
      </c>
    </row>
    <row r="184" customFormat="false" ht="15" hidden="false" customHeight="false" outlineLevel="0" collapsed="false">
      <c r="A184" s="35" t="n">
        <v>176</v>
      </c>
      <c r="B184" s="23" t="str">
        <f aca="false">IFERROR(INDEX(憑證錄入!$A$6:$A$505,MATCH(A184,憑證錄入!$P$6:$P$505,0)),"")</f>
        <v/>
      </c>
      <c r="C184" s="36" t="str">
        <f aca="false">IF($B184="","",INDEX(憑證錄入!$B$6:$B$505,MATCH($B184,憑證錄入!$A$6:$A$505,0)))</f>
        <v/>
      </c>
      <c r="D184" s="37" t="str">
        <f aca="false">IF($B184="","",INDEX(憑證錄入!$C$6:$C$505,MATCH($B184,憑證錄入!$A$6:$A$505,0))&amp;"")</f>
        <v/>
      </c>
      <c r="E184" s="8" t="str">
        <f aca="false">IF($B184="","",INDEX(憑證錄入!$D$6:$D$505,MATCH($B184,憑證錄入!$A$6:$A$505,0))&amp;"")</f>
        <v/>
      </c>
      <c r="F184" s="23" t="str">
        <f aca="false">IF($B184="","",COUNTIF(憑證錄入!$A$6:$A$505,$B184))</f>
        <v/>
      </c>
      <c r="G184" s="38" t="str">
        <f aca="false">IF($B184="","",SUMIF(憑證錄入!$A$6:$A$505,$B184,憑證錄入!$G$6:$G$505))</f>
        <v/>
      </c>
      <c r="H184" s="38" t="str">
        <f aca="false">IF($B184="","",SUMIF(憑證錄入!$A$6:$A$505,$B184,憑證錄入!$H$6:$H$505))</f>
        <v/>
      </c>
      <c r="I184" s="23" t="str">
        <f aca="false">IF($B184="","",IF(ROUND(G184-H184,2)=0,"✔","借貸不平"))</f>
        <v/>
      </c>
      <c r="J184" s="39" t="str">
        <f aca="false">IF($B184="","",IF(INDEX(憑證錄入!$I$6:$I$505,MATCH($B184,憑證錄入!$A$6:$A$505,0))&amp;""="","（未附）",INDEX(憑證錄入!$I$6:$I$505,MATCH($B184,憑證錄入!$A$6:$A$505,0))&amp;""))</f>
        <v/>
      </c>
      <c r="K184" s="32" t="str">
        <f aca="false">IF(OR($B184="",J184="（未附）"),"",HYPERLINK(IF(LEFT(J184,4)="http",J184,設定!$B$7&amp;J184),"開啟"))</f>
        <v/>
      </c>
    </row>
    <row r="185" customFormat="false" ht="15" hidden="false" customHeight="false" outlineLevel="0" collapsed="false">
      <c r="A185" s="35" t="n">
        <v>177</v>
      </c>
      <c r="B185" s="23" t="str">
        <f aca="false">IFERROR(INDEX(憑證錄入!$A$6:$A$505,MATCH(A185,憑證錄入!$P$6:$P$505,0)),"")</f>
        <v/>
      </c>
      <c r="C185" s="36" t="str">
        <f aca="false">IF($B185="","",INDEX(憑證錄入!$B$6:$B$505,MATCH($B185,憑證錄入!$A$6:$A$505,0)))</f>
        <v/>
      </c>
      <c r="D185" s="37" t="str">
        <f aca="false">IF($B185="","",INDEX(憑證錄入!$C$6:$C$505,MATCH($B185,憑證錄入!$A$6:$A$505,0))&amp;"")</f>
        <v/>
      </c>
      <c r="E185" s="8" t="str">
        <f aca="false">IF($B185="","",INDEX(憑證錄入!$D$6:$D$505,MATCH($B185,憑證錄入!$A$6:$A$505,0))&amp;"")</f>
        <v/>
      </c>
      <c r="F185" s="23" t="str">
        <f aca="false">IF($B185="","",COUNTIF(憑證錄入!$A$6:$A$505,$B185))</f>
        <v/>
      </c>
      <c r="G185" s="38" t="str">
        <f aca="false">IF($B185="","",SUMIF(憑證錄入!$A$6:$A$505,$B185,憑證錄入!$G$6:$G$505))</f>
        <v/>
      </c>
      <c r="H185" s="38" t="str">
        <f aca="false">IF($B185="","",SUMIF(憑證錄入!$A$6:$A$505,$B185,憑證錄入!$H$6:$H$505))</f>
        <v/>
      </c>
      <c r="I185" s="23" t="str">
        <f aca="false">IF($B185="","",IF(ROUND(G185-H185,2)=0,"✔","借貸不平"))</f>
        <v/>
      </c>
      <c r="J185" s="39" t="str">
        <f aca="false">IF($B185="","",IF(INDEX(憑證錄入!$I$6:$I$505,MATCH($B185,憑證錄入!$A$6:$A$505,0))&amp;""="","（未附）",INDEX(憑證錄入!$I$6:$I$505,MATCH($B185,憑證錄入!$A$6:$A$505,0))&amp;""))</f>
        <v/>
      </c>
      <c r="K185" s="32" t="str">
        <f aca="false">IF(OR($B185="",J185="（未附）"),"",HYPERLINK(IF(LEFT(J185,4)="http",J185,設定!$B$7&amp;J185),"開啟"))</f>
        <v/>
      </c>
    </row>
    <row r="186" customFormat="false" ht="15" hidden="false" customHeight="false" outlineLevel="0" collapsed="false">
      <c r="A186" s="35" t="n">
        <v>178</v>
      </c>
      <c r="B186" s="23" t="str">
        <f aca="false">IFERROR(INDEX(憑證錄入!$A$6:$A$505,MATCH(A186,憑證錄入!$P$6:$P$505,0)),"")</f>
        <v/>
      </c>
      <c r="C186" s="36" t="str">
        <f aca="false">IF($B186="","",INDEX(憑證錄入!$B$6:$B$505,MATCH($B186,憑證錄入!$A$6:$A$505,0)))</f>
        <v/>
      </c>
      <c r="D186" s="37" t="str">
        <f aca="false">IF($B186="","",INDEX(憑證錄入!$C$6:$C$505,MATCH($B186,憑證錄入!$A$6:$A$505,0))&amp;"")</f>
        <v/>
      </c>
      <c r="E186" s="8" t="str">
        <f aca="false">IF($B186="","",INDEX(憑證錄入!$D$6:$D$505,MATCH($B186,憑證錄入!$A$6:$A$505,0))&amp;"")</f>
        <v/>
      </c>
      <c r="F186" s="23" t="str">
        <f aca="false">IF($B186="","",COUNTIF(憑證錄入!$A$6:$A$505,$B186))</f>
        <v/>
      </c>
      <c r="G186" s="38" t="str">
        <f aca="false">IF($B186="","",SUMIF(憑證錄入!$A$6:$A$505,$B186,憑證錄入!$G$6:$G$505))</f>
        <v/>
      </c>
      <c r="H186" s="38" t="str">
        <f aca="false">IF($B186="","",SUMIF(憑證錄入!$A$6:$A$505,$B186,憑證錄入!$H$6:$H$505))</f>
        <v/>
      </c>
      <c r="I186" s="23" t="str">
        <f aca="false">IF($B186="","",IF(ROUND(G186-H186,2)=0,"✔","借貸不平"))</f>
        <v/>
      </c>
      <c r="J186" s="39" t="str">
        <f aca="false">IF($B186="","",IF(INDEX(憑證錄入!$I$6:$I$505,MATCH($B186,憑證錄入!$A$6:$A$505,0))&amp;""="","（未附）",INDEX(憑證錄入!$I$6:$I$505,MATCH($B186,憑證錄入!$A$6:$A$505,0))&amp;""))</f>
        <v/>
      </c>
      <c r="K186" s="32" t="str">
        <f aca="false">IF(OR($B186="",J186="（未附）"),"",HYPERLINK(IF(LEFT(J186,4)="http",J186,設定!$B$7&amp;J186),"開啟"))</f>
        <v/>
      </c>
    </row>
    <row r="187" customFormat="false" ht="15" hidden="false" customHeight="false" outlineLevel="0" collapsed="false">
      <c r="A187" s="35" t="n">
        <v>179</v>
      </c>
      <c r="B187" s="23" t="str">
        <f aca="false">IFERROR(INDEX(憑證錄入!$A$6:$A$505,MATCH(A187,憑證錄入!$P$6:$P$505,0)),"")</f>
        <v/>
      </c>
      <c r="C187" s="36" t="str">
        <f aca="false">IF($B187="","",INDEX(憑證錄入!$B$6:$B$505,MATCH($B187,憑證錄入!$A$6:$A$505,0)))</f>
        <v/>
      </c>
      <c r="D187" s="37" t="str">
        <f aca="false">IF($B187="","",INDEX(憑證錄入!$C$6:$C$505,MATCH($B187,憑證錄入!$A$6:$A$505,0))&amp;"")</f>
        <v/>
      </c>
      <c r="E187" s="8" t="str">
        <f aca="false">IF($B187="","",INDEX(憑證錄入!$D$6:$D$505,MATCH($B187,憑證錄入!$A$6:$A$505,0))&amp;"")</f>
        <v/>
      </c>
      <c r="F187" s="23" t="str">
        <f aca="false">IF($B187="","",COUNTIF(憑證錄入!$A$6:$A$505,$B187))</f>
        <v/>
      </c>
      <c r="G187" s="38" t="str">
        <f aca="false">IF($B187="","",SUMIF(憑證錄入!$A$6:$A$505,$B187,憑證錄入!$G$6:$G$505))</f>
        <v/>
      </c>
      <c r="H187" s="38" t="str">
        <f aca="false">IF($B187="","",SUMIF(憑證錄入!$A$6:$A$505,$B187,憑證錄入!$H$6:$H$505))</f>
        <v/>
      </c>
      <c r="I187" s="23" t="str">
        <f aca="false">IF($B187="","",IF(ROUND(G187-H187,2)=0,"✔","借貸不平"))</f>
        <v/>
      </c>
      <c r="J187" s="39" t="str">
        <f aca="false">IF($B187="","",IF(INDEX(憑證錄入!$I$6:$I$505,MATCH($B187,憑證錄入!$A$6:$A$505,0))&amp;""="","（未附）",INDEX(憑證錄入!$I$6:$I$505,MATCH($B187,憑證錄入!$A$6:$A$505,0))&amp;""))</f>
        <v/>
      </c>
      <c r="K187" s="32" t="str">
        <f aca="false">IF(OR($B187="",J187="（未附）"),"",HYPERLINK(IF(LEFT(J187,4)="http",J187,設定!$B$7&amp;J187),"開啟"))</f>
        <v/>
      </c>
    </row>
    <row r="188" customFormat="false" ht="15" hidden="false" customHeight="false" outlineLevel="0" collapsed="false">
      <c r="A188" s="35" t="n">
        <v>180</v>
      </c>
      <c r="B188" s="23" t="str">
        <f aca="false">IFERROR(INDEX(憑證錄入!$A$6:$A$505,MATCH(A188,憑證錄入!$P$6:$P$505,0)),"")</f>
        <v/>
      </c>
      <c r="C188" s="36" t="str">
        <f aca="false">IF($B188="","",INDEX(憑證錄入!$B$6:$B$505,MATCH($B188,憑證錄入!$A$6:$A$505,0)))</f>
        <v/>
      </c>
      <c r="D188" s="37" t="str">
        <f aca="false">IF($B188="","",INDEX(憑證錄入!$C$6:$C$505,MATCH($B188,憑證錄入!$A$6:$A$505,0))&amp;"")</f>
        <v/>
      </c>
      <c r="E188" s="8" t="str">
        <f aca="false">IF($B188="","",INDEX(憑證錄入!$D$6:$D$505,MATCH($B188,憑證錄入!$A$6:$A$505,0))&amp;"")</f>
        <v/>
      </c>
      <c r="F188" s="23" t="str">
        <f aca="false">IF($B188="","",COUNTIF(憑證錄入!$A$6:$A$505,$B188))</f>
        <v/>
      </c>
      <c r="G188" s="38" t="str">
        <f aca="false">IF($B188="","",SUMIF(憑證錄入!$A$6:$A$505,$B188,憑證錄入!$G$6:$G$505))</f>
        <v/>
      </c>
      <c r="H188" s="38" t="str">
        <f aca="false">IF($B188="","",SUMIF(憑證錄入!$A$6:$A$505,$B188,憑證錄入!$H$6:$H$505))</f>
        <v/>
      </c>
      <c r="I188" s="23" t="str">
        <f aca="false">IF($B188="","",IF(ROUND(G188-H188,2)=0,"✔","借貸不平"))</f>
        <v/>
      </c>
      <c r="J188" s="39" t="str">
        <f aca="false">IF($B188="","",IF(INDEX(憑證錄入!$I$6:$I$505,MATCH($B188,憑證錄入!$A$6:$A$505,0))&amp;""="","（未附）",INDEX(憑證錄入!$I$6:$I$505,MATCH($B188,憑證錄入!$A$6:$A$505,0))&amp;""))</f>
        <v/>
      </c>
      <c r="K188" s="32" t="str">
        <f aca="false">IF(OR($B188="",J188="（未附）"),"",HYPERLINK(IF(LEFT(J188,4)="http",J188,設定!$B$7&amp;J188),"開啟"))</f>
        <v/>
      </c>
    </row>
    <row r="189" customFormat="false" ht="15" hidden="false" customHeight="false" outlineLevel="0" collapsed="false">
      <c r="A189" s="35" t="n">
        <v>181</v>
      </c>
      <c r="B189" s="23" t="str">
        <f aca="false">IFERROR(INDEX(憑證錄入!$A$6:$A$505,MATCH(A189,憑證錄入!$P$6:$P$505,0)),"")</f>
        <v/>
      </c>
      <c r="C189" s="36" t="str">
        <f aca="false">IF($B189="","",INDEX(憑證錄入!$B$6:$B$505,MATCH($B189,憑證錄入!$A$6:$A$505,0)))</f>
        <v/>
      </c>
      <c r="D189" s="37" t="str">
        <f aca="false">IF($B189="","",INDEX(憑證錄入!$C$6:$C$505,MATCH($B189,憑證錄入!$A$6:$A$505,0))&amp;"")</f>
        <v/>
      </c>
      <c r="E189" s="8" t="str">
        <f aca="false">IF($B189="","",INDEX(憑證錄入!$D$6:$D$505,MATCH($B189,憑證錄入!$A$6:$A$505,0))&amp;"")</f>
        <v/>
      </c>
      <c r="F189" s="23" t="str">
        <f aca="false">IF($B189="","",COUNTIF(憑證錄入!$A$6:$A$505,$B189))</f>
        <v/>
      </c>
      <c r="G189" s="38" t="str">
        <f aca="false">IF($B189="","",SUMIF(憑證錄入!$A$6:$A$505,$B189,憑證錄入!$G$6:$G$505))</f>
        <v/>
      </c>
      <c r="H189" s="38" t="str">
        <f aca="false">IF($B189="","",SUMIF(憑證錄入!$A$6:$A$505,$B189,憑證錄入!$H$6:$H$505))</f>
        <v/>
      </c>
      <c r="I189" s="23" t="str">
        <f aca="false">IF($B189="","",IF(ROUND(G189-H189,2)=0,"✔","借貸不平"))</f>
        <v/>
      </c>
      <c r="J189" s="39" t="str">
        <f aca="false">IF($B189="","",IF(INDEX(憑證錄入!$I$6:$I$505,MATCH($B189,憑證錄入!$A$6:$A$505,0))&amp;""="","（未附）",INDEX(憑證錄入!$I$6:$I$505,MATCH($B189,憑證錄入!$A$6:$A$505,0))&amp;""))</f>
        <v/>
      </c>
      <c r="K189" s="32" t="str">
        <f aca="false">IF(OR($B189="",J189="（未附）"),"",HYPERLINK(IF(LEFT(J189,4)="http",J189,設定!$B$7&amp;J189),"開啟"))</f>
        <v/>
      </c>
    </row>
    <row r="190" customFormat="false" ht="15" hidden="false" customHeight="false" outlineLevel="0" collapsed="false">
      <c r="A190" s="35" t="n">
        <v>182</v>
      </c>
      <c r="B190" s="23" t="str">
        <f aca="false">IFERROR(INDEX(憑證錄入!$A$6:$A$505,MATCH(A190,憑證錄入!$P$6:$P$505,0)),"")</f>
        <v/>
      </c>
      <c r="C190" s="36" t="str">
        <f aca="false">IF($B190="","",INDEX(憑證錄入!$B$6:$B$505,MATCH($B190,憑證錄入!$A$6:$A$505,0)))</f>
        <v/>
      </c>
      <c r="D190" s="37" t="str">
        <f aca="false">IF($B190="","",INDEX(憑證錄入!$C$6:$C$505,MATCH($B190,憑證錄入!$A$6:$A$505,0))&amp;"")</f>
        <v/>
      </c>
      <c r="E190" s="8" t="str">
        <f aca="false">IF($B190="","",INDEX(憑證錄入!$D$6:$D$505,MATCH($B190,憑證錄入!$A$6:$A$505,0))&amp;"")</f>
        <v/>
      </c>
      <c r="F190" s="23" t="str">
        <f aca="false">IF($B190="","",COUNTIF(憑證錄入!$A$6:$A$505,$B190))</f>
        <v/>
      </c>
      <c r="G190" s="38" t="str">
        <f aca="false">IF($B190="","",SUMIF(憑證錄入!$A$6:$A$505,$B190,憑證錄入!$G$6:$G$505))</f>
        <v/>
      </c>
      <c r="H190" s="38" t="str">
        <f aca="false">IF($B190="","",SUMIF(憑證錄入!$A$6:$A$505,$B190,憑證錄入!$H$6:$H$505))</f>
        <v/>
      </c>
      <c r="I190" s="23" t="str">
        <f aca="false">IF($B190="","",IF(ROUND(G190-H190,2)=0,"✔","借貸不平"))</f>
        <v/>
      </c>
      <c r="J190" s="39" t="str">
        <f aca="false">IF($B190="","",IF(INDEX(憑證錄入!$I$6:$I$505,MATCH($B190,憑證錄入!$A$6:$A$505,0))&amp;""="","（未附）",INDEX(憑證錄入!$I$6:$I$505,MATCH($B190,憑證錄入!$A$6:$A$505,0))&amp;""))</f>
        <v/>
      </c>
      <c r="K190" s="32" t="str">
        <f aca="false">IF(OR($B190="",J190="（未附）"),"",HYPERLINK(IF(LEFT(J190,4)="http",J190,設定!$B$7&amp;J190),"開啟"))</f>
        <v/>
      </c>
    </row>
    <row r="191" customFormat="false" ht="15" hidden="false" customHeight="false" outlineLevel="0" collapsed="false">
      <c r="A191" s="35" t="n">
        <v>183</v>
      </c>
      <c r="B191" s="23" t="str">
        <f aca="false">IFERROR(INDEX(憑證錄入!$A$6:$A$505,MATCH(A191,憑證錄入!$P$6:$P$505,0)),"")</f>
        <v/>
      </c>
      <c r="C191" s="36" t="str">
        <f aca="false">IF($B191="","",INDEX(憑證錄入!$B$6:$B$505,MATCH($B191,憑證錄入!$A$6:$A$505,0)))</f>
        <v/>
      </c>
      <c r="D191" s="37" t="str">
        <f aca="false">IF($B191="","",INDEX(憑證錄入!$C$6:$C$505,MATCH($B191,憑證錄入!$A$6:$A$505,0))&amp;"")</f>
        <v/>
      </c>
      <c r="E191" s="8" t="str">
        <f aca="false">IF($B191="","",INDEX(憑證錄入!$D$6:$D$505,MATCH($B191,憑證錄入!$A$6:$A$505,0))&amp;"")</f>
        <v/>
      </c>
      <c r="F191" s="23" t="str">
        <f aca="false">IF($B191="","",COUNTIF(憑證錄入!$A$6:$A$505,$B191))</f>
        <v/>
      </c>
      <c r="G191" s="38" t="str">
        <f aca="false">IF($B191="","",SUMIF(憑證錄入!$A$6:$A$505,$B191,憑證錄入!$G$6:$G$505))</f>
        <v/>
      </c>
      <c r="H191" s="38" t="str">
        <f aca="false">IF($B191="","",SUMIF(憑證錄入!$A$6:$A$505,$B191,憑證錄入!$H$6:$H$505))</f>
        <v/>
      </c>
      <c r="I191" s="23" t="str">
        <f aca="false">IF($B191="","",IF(ROUND(G191-H191,2)=0,"✔","借貸不平"))</f>
        <v/>
      </c>
      <c r="J191" s="39" t="str">
        <f aca="false">IF($B191="","",IF(INDEX(憑證錄入!$I$6:$I$505,MATCH($B191,憑證錄入!$A$6:$A$505,0))&amp;""="","（未附）",INDEX(憑證錄入!$I$6:$I$505,MATCH($B191,憑證錄入!$A$6:$A$505,0))&amp;""))</f>
        <v/>
      </c>
      <c r="K191" s="32" t="str">
        <f aca="false">IF(OR($B191="",J191="（未附）"),"",HYPERLINK(IF(LEFT(J191,4)="http",J191,設定!$B$7&amp;J191),"開啟"))</f>
        <v/>
      </c>
    </row>
    <row r="192" customFormat="false" ht="15" hidden="false" customHeight="false" outlineLevel="0" collapsed="false">
      <c r="A192" s="35" t="n">
        <v>184</v>
      </c>
      <c r="B192" s="23" t="str">
        <f aca="false">IFERROR(INDEX(憑證錄入!$A$6:$A$505,MATCH(A192,憑證錄入!$P$6:$P$505,0)),"")</f>
        <v/>
      </c>
      <c r="C192" s="36" t="str">
        <f aca="false">IF($B192="","",INDEX(憑證錄入!$B$6:$B$505,MATCH($B192,憑證錄入!$A$6:$A$505,0)))</f>
        <v/>
      </c>
      <c r="D192" s="37" t="str">
        <f aca="false">IF($B192="","",INDEX(憑證錄入!$C$6:$C$505,MATCH($B192,憑證錄入!$A$6:$A$505,0))&amp;"")</f>
        <v/>
      </c>
      <c r="E192" s="8" t="str">
        <f aca="false">IF($B192="","",INDEX(憑證錄入!$D$6:$D$505,MATCH($B192,憑證錄入!$A$6:$A$505,0))&amp;"")</f>
        <v/>
      </c>
      <c r="F192" s="23" t="str">
        <f aca="false">IF($B192="","",COUNTIF(憑證錄入!$A$6:$A$505,$B192))</f>
        <v/>
      </c>
      <c r="G192" s="38" t="str">
        <f aca="false">IF($B192="","",SUMIF(憑證錄入!$A$6:$A$505,$B192,憑證錄入!$G$6:$G$505))</f>
        <v/>
      </c>
      <c r="H192" s="38" t="str">
        <f aca="false">IF($B192="","",SUMIF(憑證錄入!$A$6:$A$505,$B192,憑證錄入!$H$6:$H$505))</f>
        <v/>
      </c>
      <c r="I192" s="23" t="str">
        <f aca="false">IF($B192="","",IF(ROUND(G192-H192,2)=0,"✔","借貸不平"))</f>
        <v/>
      </c>
      <c r="J192" s="39" t="str">
        <f aca="false">IF($B192="","",IF(INDEX(憑證錄入!$I$6:$I$505,MATCH($B192,憑證錄入!$A$6:$A$505,0))&amp;""="","（未附）",INDEX(憑證錄入!$I$6:$I$505,MATCH($B192,憑證錄入!$A$6:$A$505,0))&amp;""))</f>
        <v/>
      </c>
      <c r="K192" s="32" t="str">
        <f aca="false">IF(OR($B192="",J192="（未附）"),"",HYPERLINK(IF(LEFT(J192,4)="http",J192,設定!$B$7&amp;J192),"開啟"))</f>
        <v/>
      </c>
    </row>
    <row r="193" customFormat="false" ht="15" hidden="false" customHeight="false" outlineLevel="0" collapsed="false">
      <c r="A193" s="35" t="n">
        <v>185</v>
      </c>
      <c r="B193" s="23" t="str">
        <f aca="false">IFERROR(INDEX(憑證錄入!$A$6:$A$505,MATCH(A193,憑證錄入!$P$6:$P$505,0)),"")</f>
        <v/>
      </c>
      <c r="C193" s="36" t="str">
        <f aca="false">IF($B193="","",INDEX(憑證錄入!$B$6:$B$505,MATCH($B193,憑證錄入!$A$6:$A$505,0)))</f>
        <v/>
      </c>
      <c r="D193" s="37" t="str">
        <f aca="false">IF($B193="","",INDEX(憑證錄入!$C$6:$C$505,MATCH($B193,憑證錄入!$A$6:$A$505,0))&amp;"")</f>
        <v/>
      </c>
      <c r="E193" s="8" t="str">
        <f aca="false">IF($B193="","",INDEX(憑證錄入!$D$6:$D$505,MATCH($B193,憑證錄入!$A$6:$A$505,0))&amp;"")</f>
        <v/>
      </c>
      <c r="F193" s="23" t="str">
        <f aca="false">IF($B193="","",COUNTIF(憑證錄入!$A$6:$A$505,$B193))</f>
        <v/>
      </c>
      <c r="G193" s="38" t="str">
        <f aca="false">IF($B193="","",SUMIF(憑證錄入!$A$6:$A$505,$B193,憑證錄入!$G$6:$G$505))</f>
        <v/>
      </c>
      <c r="H193" s="38" t="str">
        <f aca="false">IF($B193="","",SUMIF(憑證錄入!$A$6:$A$505,$B193,憑證錄入!$H$6:$H$505))</f>
        <v/>
      </c>
      <c r="I193" s="23" t="str">
        <f aca="false">IF($B193="","",IF(ROUND(G193-H193,2)=0,"✔","借貸不平"))</f>
        <v/>
      </c>
      <c r="J193" s="39" t="str">
        <f aca="false">IF($B193="","",IF(INDEX(憑證錄入!$I$6:$I$505,MATCH($B193,憑證錄入!$A$6:$A$505,0))&amp;""="","（未附）",INDEX(憑證錄入!$I$6:$I$505,MATCH($B193,憑證錄入!$A$6:$A$505,0))&amp;""))</f>
        <v/>
      </c>
      <c r="K193" s="32" t="str">
        <f aca="false">IF(OR($B193="",J193="（未附）"),"",HYPERLINK(IF(LEFT(J193,4)="http",J193,設定!$B$7&amp;J193),"開啟"))</f>
        <v/>
      </c>
    </row>
    <row r="194" customFormat="false" ht="15" hidden="false" customHeight="false" outlineLevel="0" collapsed="false">
      <c r="A194" s="35" t="n">
        <v>186</v>
      </c>
      <c r="B194" s="23" t="str">
        <f aca="false">IFERROR(INDEX(憑證錄入!$A$6:$A$505,MATCH(A194,憑證錄入!$P$6:$P$505,0)),"")</f>
        <v/>
      </c>
      <c r="C194" s="36" t="str">
        <f aca="false">IF($B194="","",INDEX(憑證錄入!$B$6:$B$505,MATCH($B194,憑證錄入!$A$6:$A$505,0)))</f>
        <v/>
      </c>
      <c r="D194" s="37" t="str">
        <f aca="false">IF($B194="","",INDEX(憑證錄入!$C$6:$C$505,MATCH($B194,憑證錄入!$A$6:$A$505,0))&amp;"")</f>
        <v/>
      </c>
      <c r="E194" s="8" t="str">
        <f aca="false">IF($B194="","",INDEX(憑證錄入!$D$6:$D$505,MATCH($B194,憑證錄入!$A$6:$A$505,0))&amp;"")</f>
        <v/>
      </c>
      <c r="F194" s="23" t="str">
        <f aca="false">IF($B194="","",COUNTIF(憑證錄入!$A$6:$A$505,$B194))</f>
        <v/>
      </c>
      <c r="G194" s="38" t="str">
        <f aca="false">IF($B194="","",SUMIF(憑證錄入!$A$6:$A$505,$B194,憑證錄入!$G$6:$G$505))</f>
        <v/>
      </c>
      <c r="H194" s="38" t="str">
        <f aca="false">IF($B194="","",SUMIF(憑證錄入!$A$6:$A$505,$B194,憑證錄入!$H$6:$H$505))</f>
        <v/>
      </c>
      <c r="I194" s="23" t="str">
        <f aca="false">IF($B194="","",IF(ROUND(G194-H194,2)=0,"✔","借貸不平"))</f>
        <v/>
      </c>
      <c r="J194" s="39" t="str">
        <f aca="false">IF($B194="","",IF(INDEX(憑證錄入!$I$6:$I$505,MATCH($B194,憑證錄入!$A$6:$A$505,0))&amp;""="","（未附）",INDEX(憑證錄入!$I$6:$I$505,MATCH($B194,憑證錄入!$A$6:$A$505,0))&amp;""))</f>
        <v/>
      </c>
      <c r="K194" s="32" t="str">
        <f aca="false">IF(OR($B194="",J194="（未附）"),"",HYPERLINK(IF(LEFT(J194,4)="http",J194,設定!$B$7&amp;J194),"開啟"))</f>
        <v/>
      </c>
    </row>
    <row r="195" customFormat="false" ht="15" hidden="false" customHeight="false" outlineLevel="0" collapsed="false">
      <c r="A195" s="35" t="n">
        <v>187</v>
      </c>
      <c r="B195" s="23" t="str">
        <f aca="false">IFERROR(INDEX(憑證錄入!$A$6:$A$505,MATCH(A195,憑證錄入!$P$6:$P$505,0)),"")</f>
        <v/>
      </c>
      <c r="C195" s="36" t="str">
        <f aca="false">IF($B195="","",INDEX(憑證錄入!$B$6:$B$505,MATCH($B195,憑證錄入!$A$6:$A$505,0)))</f>
        <v/>
      </c>
      <c r="D195" s="37" t="str">
        <f aca="false">IF($B195="","",INDEX(憑證錄入!$C$6:$C$505,MATCH($B195,憑證錄入!$A$6:$A$505,0))&amp;"")</f>
        <v/>
      </c>
      <c r="E195" s="8" t="str">
        <f aca="false">IF($B195="","",INDEX(憑證錄入!$D$6:$D$505,MATCH($B195,憑證錄入!$A$6:$A$505,0))&amp;"")</f>
        <v/>
      </c>
      <c r="F195" s="23" t="str">
        <f aca="false">IF($B195="","",COUNTIF(憑證錄入!$A$6:$A$505,$B195))</f>
        <v/>
      </c>
      <c r="G195" s="38" t="str">
        <f aca="false">IF($B195="","",SUMIF(憑證錄入!$A$6:$A$505,$B195,憑證錄入!$G$6:$G$505))</f>
        <v/>
      </c>
      <c r="H195" s="38" t="str">
        <f aca="false">IF($B195="","",SUMIF(憑證錄入!$A$6:$A$505,$B195,憑證錄入!$H$6:$H$505))</f>
        <v/>
      </c>
      <c r="I195" s="23" t="str">
        <f aca="false">IF($B195="","",IF(ROUND(G195-H195,2)=0,"✔","借貸不平"))</f>
        <v/>
      </c>
      <c r="J195" s="39" t="str">
        <f aca="false">IF($B195="","",IF(INDEX(憑證錄入!$I$6:$I$505,MATCH($B195,憑證錄入!$A$6:$A$505,0))&amp;""="","（未附）",INDEX(憑證錄入!$I$6:$I$505,MATCH($B195,憑證錄入!$A$6:$A$505,0))&amp;""))</f>
        <v/>
      </c>
      <c r="K195" s="32" t="str">
        <f aca="false">IF(OR($B195="",J195="（未附）"),"",HYPERLINK(IF(LEFT(J195,4)="http",J195,設定!$B$7&amp;J195),"開啟"))</f>
        <v/>
      </c>
    </row>
    <row r="196" customFormat="false" ht="15" hidden="false" customHeight="false" outlineLevel="0" collapsed="false">
      <c r="A196" s="35" t="n">
        <v>188</v>
      </c>
      <c r="B196" s="23" t="str">
        <f aca="false">IFERROR(INDEX(憑證錄入!$A$6:$A$505,MATCH(A196,憑證錄入!$P$6:$P$505,0)),"")</f>
        <v/>
      </c>
      <c r="C196" s="36" t="str">
        <f aca="false">IF($B196="","",INDEX(憑證錄入!$B$6:$B$505,MATCH($B196,憑證錄入!$A$6:$A$505,0)))</f>
        <v/>
      </c>
      <c r="D196" s="37" t="str">
        <f aca="false">IF($B196="","",INDEX(憑證錄入!$C$6:$C$505,MATCH($B196,憑證錄入!$A$6:$A$505,0))&amp;"")</f>
        <v/>
      </c>
      <c r="E196" s="8" t="str">
        <f aca="false">IF($B196="","",INDEX(憑證錄入!$D$6:$D$505,MATCH($B196,憑證錄入!$A$6:$A$505,0))&amp;"")</f>
        <v/>
      </c>
      <c r="F196" s="23" t="str">
        <f aca="false">IF($B196="","",COUNTIF(憑證錄入!$A$6:$A$505,$B196))</f>
        <v/>
      </c>
      <c r="G196" s="38" t="str">
        <f aca="false">IF($B196="","",SUMIF(憑證錄入!$A$6:$A$505,$B196,憑證錄入!$G$6:$G$505))</f>
        <v/>
      </c>
      <c r="H196" s="38" t="str">
        <f aca="false">IF($B196="","",SUMIF(憑證錄入!$A$6:$A$505,$B196,憑證錄入!$H$6:$H$505))</f>
        <v/>
      </c>
      <c r="I196" s="23" t="str">
        <f aca="false">IF($B196="","",IF(ROUND(G196-H196,2)=0,"✔","借貸不平"))</f>
        <v/>
      </c>
      <c r="J196" s="39" t="str">
        <f aca="false">IF($B196="","",IF(INDEX(憑證錄入!$I$6:$I$505,MATCH($B196,憑證錄入!$A$6:$A$505,0))&amp;""="","（未附）",INDEX(憑證錄入!$I$6:$I$505,MATCH($B196,憑證錄入!$A$6:$A$505,0))&amp;""))</f>
        <v/>
      </c>
      <c r="K196" s="32" t="str">
        <f aca="false">IF(OR($B196="",J196="（未附）"),"",HYPERLINK(IF(LEFT(J196,4)="http",J196,設定!$B$7&amp;J196),"開啟"))</f>
        <v/>
      </c>
    </row>
    <row r="197" customFormat="false" ht="15" hidden="false" customHeight="false" outlineLevel="0" collapsed="false">
      <c r="A197" s="35" t="n">
        <v>189</v>
      </c>
      <c r="B197" s="23" t="str">
        <f aca="false">IFERROR(INDEX(憑證錄入!$A$6:$A$505,MATCH(A197,憑證錄入!$P$6:$P$505,0)),"")</f>
        <v/>
      </c>
      <c r="C197" s="36" t="str">
        <f aca="false">IF($B197="","",INDEX(憑證錄入!$B$6:$B$505,MATCH($B197,憑證錄入!$A$6:$A$505,0)))</f>
        <v/>
      </c>
      <c r="D197" s="37" t="str">
        <f aca="false">IF($B197="","",INDEX(憑證錄入!$C$6:$C$505,MATCH($B197,憑證錄入!$A$6:$A$505,0))&amp;"")</f>
        <v/>
      </c>
      <c r="E197" s="8" t="str">
        <f aca="false">IF($B197="","",INDEX(憑證錄入!$D$6:$D$505,MATCH($B197,憑證錄入!$A$6:$A$505,0))&amp;"")</f>
        <v/>
      </c>
      <c r="F197" s="23" t="str">
        <f aca="false">IF($B197="","",COUNTIF(憑證錄入!$A$6:$A$505,$B197))</f>
        <v/>
      </c>
      <c r="G197" s="38" t="str">
        <f aca="false">IF($B197="","",SUMIF(憑證錄入!$A$6:$A$505,$B197,憑證錄入!$G$6:$G$505))</f>
        <v/>
      </c>
      <c r="H197" s="38" t="str">
        <f aca="false">IF($B197="","",SUMIF(憑證錄入!$A$6:$A$505,$B197,憑證錄入!$H$6:$H$505))</f>
        <v/>
      </c>
      <c r="I197" s="23" t="str">
        <f aca="false">IF($B197="","",IF(ROUND(G197-H197,2)=0,"✔","借貸不平"))</f>
        <v/>
      </c>
      <c r="J197" s="39" t="str">
        <f aca="false">IF($B197="","",IF(INDEX(憑證錄入!$I$6:$I$505,MATCH($B197,憑證錄入!$A$6:$A$505,0))&amp;""="","（未附）",INDEX(憑證錄入!$I$6:$I$505,MATCH($B197,憑證錄入!$A$6:$A$505,0))&amp;""))</f>
        <v/>
      </c>
      <c r="K197" s="32" t="str">
        <f aca="false">IF(OR($B197="",J197="（未附）"),"",HYPERLINK(IF(LEFT(J197,4)="http",J197,設定!$B$7&amp;J197),"開啟"))</f>
        <v/>
      </c>
    </row>
    <row r="198" customFormat="false" ht="15" hidden="false" customHeight="false" outlineLevel="0" collapsed="false">
      <c r="A198" s="35" t="n">
        <v>190</v>
      </c>
      <c r="B198" s="23" t="str">
        <f aca="false">IFERROR(INDEX(憑證錄入!$A$6:$A$505,MATCH(A198,憑證錄入!$P$6:$P$505,0)),"")</f>
        <v/>
      </c>
      <c r="C198" s="36" t="str">
        <f aca="false">IF($B198="","",INDEX(憑證錄入!$B$6:$B$505,MATCH($B198,憑證錄入!$A$6:$A$505,0)))</f>
        <v/>
      </c>
      <c r="D198" s="37" t="str">
        <f aca="false">IF($B198="","",INDEX(憑證錄入!$C$6:$C$505,MATCH($B198,憑證錄入!$A$6:$A$505,0))&amp;"")</f>
        <v/>
      </c>
      <c r="E198" s="8" t="str">
        <f aca="false">IF($B198="","",INDEX(憑證錄入!$D$6:$D$505,MATCH($B198,憑證錄入!$A$6:$A$505,0))&amp;"")</f>
        <v/>
      </c>
      <c r="F198" s="23" t="str">
        <f aca="false">IF($B198="","",COUNTIF(憑證錄入!$A$6:$A$505,$B198))</f>
        <v/>
      </c>
      <c r="G198" s="38" t="str">
        <f aca="false">IF($B198="","",SUMIF(憑證錄入!$A$6:$A$505,$B198,憑證錄入!$G$6:$G$505))</f>
        <v/>
      </c>
      <c r="H198" s="38" t="str">
        <f aca="false">IF($B198="","",SUMIF(憑證錄入!$A$6:$A$505,$B198,憑證錄入!$H$6:$H$505))</f>
        <v/>
      </c>
      <c r="I198" s="23" t="str">
        <f aca="false">IF($B198="","",IF(ROUND(G198-H198,2)=0,"✔","借貸不平"))</f>
        <v/>
      </c>
      <c r="J198" s="39" t="str">
        <f aca="false">IF($B198="","",IF(INDEX(憑證錄入!$I$6:$I$505,MATCH($B198,憑證錄入!$A$6:$A$505,0))&amp;""="","（未附）",INDEX(憑證錄入!$I$6:$I$505,MATCH($B198,憑證錄入!$A$6:$A$505,0))&amp;""))</f>
        <v/>
      </c>
      <c r="K198" s="32" t="str">
        <f aca="false">IF(OR($B198="",J198="（未附）"),"",HYPERLINK(IF(LEFT(J198,4)="http",J198,設定!$B$7&amp;J198),"開啟"))</f>
        <v/>
      </c>
    </row>
    <row r="199" customFormat="false" ht="15" hidden="false" customHeight="false" outlineLevel="0" collapsed="false">
      <c r="A199" s="35" t="n">
        <v>191</v>
      </c>
      <c r="B199" s="23" t="str">
        <f aca="false">IFERROR(INDEX(憑證錄入!$A$6:$A$505,MATCH(A199,憑證錄入!$P$6:$P$505,0)),"")</f>
        <v/>
      </c>
      <c r="C199" s="36" t="str">
        <f aca="false">IF($B199="","",INDEX(憑證錄入!$B$6:$B$505,MATCH($B199,憑證錄入!$A$6:$A$505,0)))</f>
        <v/>
      </c>
      <c r="D199" s="37" t="str">
        <f aca="false">IF($B199="","",INDEX(憑證錄入!$C$6:$C$505,MATCH($B199,憑證錄入!$A$6:$A$505,0))&amp;"")</f>
        <v/>
      </c>
      <c r="E199" s="8" t="str">
        <f aca="false">IF($B199="","",INDEX(憑證錄入!$D$6:$D$505,MATCH($B199,憑證錄入!$A$6:$A$505,0))&amp;"")</f>
        <v/>
      </c>
      <c r="F199" s="23" t="str">
        <f aca="false">IF($B199="","",COUNTIF(憑證錄入!$A$6:$A$505,$B199))</f>
        <v/>
      </c>
      <c r="G199" s="38" t="str">
        <f aca="false">IF($B199="","",SUMIF(憑證錄入!$A$6:$A$505,$B199,憑證錄入!$G$6:$G$505))</f>
        <v/>
      </c>
      <c r="H199" s="38" t="str">
        <f aca="false">IF($B199="","",SUMIF(憑證錄入!$A$6:$A$505,$B199,憑證錄入!$H$6:$H$505))</f>
        <v/>
      </c>
      <c r="I199" s="23" t="str">
        <f aca="false">IF($B199="","",IF(ROUND(G199-H199,2)=0,"✔","借貸不平"))</f>
        <v/>
      </c>
      <c r="J199" s="39" t="str">
        <f aca="false">IF($B199="","",IF(INDEX(憑證錄入!$I$6:$I$505,MATCH($B199,憑證錄入!$A$6:$A$505,0))&amp;""="","（未附）",INDEX(憑證錄入!$I$6:$I$505,MATCH($B199,憑證錄入!$A$6:$A$505,0))&amp;""))</f>
        <v/>
      </c>
      <c r="K199" s="32" t="str">
        <f aca="false">IF(OR($B199="",J199="（未附）"),"",HYPERLINK(IF(LEFT(J199,4)="http",J199,設定!$B$7&amp;J199),"開啟"))</f>
        <v/>
      </c>
    </row>
    <row r="200" customFormat="false" ht="15" hidden="false" customHeight="false" outlineLevel="0" collapsed="false">
      <c r="A200" s="35" t="n">
        <v>192</v>
      </c>
      <c r="B200" s="23" t="str">
        <f aca="false">IFERROR(INDEX(憑證錄入!$A$6:$A$505,MATCH(A200,憑證錄入!$P$6:$P$505,0)),"")</f>
        <v/>
      </c>
      <c r="C200" s="36" t="str">
        <f aca="false">IF($B200="","",INDEX(憑證錄入!$B$6:$B$505,MATCH($B200,憑證錄入!$A$6:$A$505,0)))</f>
        <v/>
      </c>
      <c r="D200" s="37" t="str">
        <f aca="false">IF($B200="","",INDEX(憑證錄入!$C$6:$C$505,MATCH($B200,憑證錄入!$A$6:$A$505,0))&amp;"")</f>
        <v/>
      </c>
      <c r="E200" s="8" t="str">
        <f aca="false">IF($B200="","",INDEX(憑證錄入!$D$6:$D$505,MATCH($B200,憑證錄入!$A$6:$A$505,0))&amp;"")</f>
        <v/>
      </c>
      <c r="F200" s="23" t="str">
        <f aca="false">IF($B200="","",COUNTIF(憑證錄入!$A$6:$A$505,$B200))</f>
        <v/>
      </c>
      <c r="G200" s="38" t="str">
        <f aca="false">IF($B200="","",SUMIF(憑證錄入!$A$6:$A$505,$B200,憑證錄入!$G$6:$G$505))</f>
        <v/>
      </c>
      <c r="H200" s="38" t="str">
        <f aca="false">IF($B200="","",SUMIF(憑證錄入!$A$6:$A$505,$B200,憑證錄入!$H$6:$H$505))</f>
        <v/>
      </c>
      <c r="I200" s="23" t="str">
        <f aca="false">IF($B200="","",IF(ROUND(G200-H200,2)=0,"✔","借貸不平"))</f>
        <v/>
      </c>
      <c r="J200" s="39" t="str">
        <f aca="false">IF($B200="","",IF(INDEX(憑證錄入!$I$6:$I$505,MATCH($B200,憑證錄入!$A$6:$A$505,0))&amp;""="","（未附）",INDEX(憑證錄入!$I$6:$I$505,MATCH($B200,憑證錄入!$A$6:$A$505,0))&amp;""))</f>
        <v/>
      </c>
      <c r="K200" s="32" t="str">
        <f aca="false">IF(OR($B200="",J200="（未附）"),"",HYPERLINK(IF(LEFT(J200,4)="http",J200,設定!$B$7&amp;J200),"開啟"))</f>
        <v/>
      </c>
    </row>
    <row r="201" customFormat="false" ht="15" hidden="false" customHeight="false" outlineLevel="0" collapsed="false">
      <c r="A201" s="35" t="n">
        <v>193</v>
      </c>
      <c r="B201" s="23" t="str">
        <f aca="false">IFERROR(INDEX(憑證錄入!$A$6:$A$505,MATCH(A201,憑證錄入!$P$6:$P$505,0)),"")</f>
        <v/>
      </c>
      <c r="C201" s="36" t="str">
        <f aca="false">IF($B201="","",INDEX(憑證錄入!$B$6:$B$505,MATCH($B201,憑證錄入!$A$6:$A$505,0)))</f>
        <v/>
      </c>
      <c r="D201" s="37" t="str">
        <f aca="false">IF($B201="","",INDEX(憑證錄入!$C$6:$C$505,MATCH($B201,憑證錄入!$A$6:$A$505,0))&amp;"")</f>
        <v/>
      </c>
      <c r="E201" s="8" t="str">
        <f aca="false">IF($B201="","",INDEX(憑證錄入!$D$6:$D$505,MATCH($B201,憑證錄入!$A$6:$A$505,0))&amp;"")</f>
        <v/>
      </c>
      <c r="F201" s="23" t="str">
        <f aca="false">IF($B201="","",COUNTIF(憑證錄入!$A$6:$A$505,$B201))</f>
        <v/>
      </c>
      <c r="G201" s="38" t="str">
        <f aca="false">IF($B201="","",SUMIF(憑證錄入!$A$6:$A$505,$B201,憑證錄入!$G$6:$G$505))</f>
        <v/>
      </c>
      <c r="H201" s="38" t="str">
        <f aca="false">IF($B201="","",SUMIF(憑證錄入!$A$6:$A$505,$B201,憑證錄入!$H$6:$H$505))</f>
        <v/>
      </c>
      <c r="I201" s="23" t="str">
        <f aca="false">IF($B201="","",IF(ROUND(G201-H201,2)=0,"✔","借貸不平"))</f>
        <v/>
      </c>
      <c r="J201" s="39" t="str">
        <f aca="false">IF($B201="","",IF(INDEX(憑證錄入!$I$6:$I$505,MATCH($B201,憑證錄入!$A$6:$A$505,0))&amp;""="","（未附）",INDEX(憑證錄入!$I$6:$I$505,MATCH($B201,憑證錄入!$A$6:$A$505,0))&amp;""))</f>
        <v/>
      </c>
      <c r="K201" s="32" t="str">
        <f aca="false">IF(OR($B201="",J201="（未附）"),"",HYPERLINK(IF(LEFT(J201,4)="http",J201,設定!$B$7&amp;J201),"開啟"))</f>
        <v/>
      </c>
    </row>
    <row r="202" customFormat="false" ht="15" hidden="false" customHeight="false" outlineLevel="0" collapsed="false">
      <c r="A202" s="35" t="n">
        <v>194</v>
      </c>
      <c r="B202" s="23" t="str">
        <f aca="false">IFERROR(INDEX(憑證錄入!$A$6:$A$505,MATCH(A202,憑證錄入!$P$6:$P$505,0)),"")</f>
        <v/>
      </c>
      <c r="C202" s="36" t="str">
        <f aca="false">IF($B202="","",INDEX(憑證錄入!$B$6:$B$505,MATCH($B202,憑證錄入!$A$6:$A$505,0)))</f>
        <v/>
      </c>
      <c r="D202" s="37" t="str">
        <f aca="false">IF($B202="","",INDEX(憑證錄入!$C$6:$C$505,MATCH($B202,憑證錄入!$A$6:$A$505,0))&amp;"")</f>
        <v/>
      </c>
      <c r="E202" s="8" t="str">
        <f aca="false">IF($B202="","",INDEX(憑證錄入!$D$6:$D$505,MATCH($B202,憑證錄入!$A$6:$A$505,0))&amp;"")</f>
        <v/>
      </c>
      <c r="F202" s="23" t="str">
        <f aca="false">IF($B202="","",COUNTIF(憑證錄入!$A$6:$A$505,$B202))</f>
        <v/>
      </c>
      <c r="G202" s="38" t="str">
        <f aca="false">IF($B202="","",SUMIF(憑證錄入!$A$6:$A$505,$B202,憑證錄入!$G$6:$G$505))</f>
        <v/>
      </c>
      <c r="H202" s="38" t="str">
        <f aca="false">IF($B202="","",SUMIF(憑證錄入!$A$6:$A$505,$B202,憑證錄入!$H$6:$H$505))</f>
        <v/>
      </c>
      <c r="I202" s="23" t="str">
        <f aca="false">IF($B202="","",IF(ROUND(G202-H202,2)=0,"✔","借貸不平"))</f>
        <v/>
      </c>
      <c r="J202" s="39" t="str">
        <f aca="false">IF($B202="","",IF(INDEX(憑證錄入!$I$6:$I$505,MATCH($B202,憑證錄入!$A$6:$A$505,0))&amp;""="","（未附）",INDEX(憑證錄入!$I$6:$I$505,MATCH($B202,憑證錄入!$A$6:$A$505,0))&amp;""))</f>
        <v/>
      </c>
      <c r="K202" s="32" t="str">
        <f aca="false">IF(OR($B202="",J202="（未附）"),"",HYPERLINK(IF(LEFT(J202,4)="http",J202,設定!$B$7&amp;J202),"開啟"))</f>
        <v/>
      </c>
    </row>
    <row r="203" customFormat="false" ht="15" hidden="false" customHeight="false" outlineLevel="0" collapsed="false">
      <c r="A203" s="35" t="n">
        <v>195</v>
      </c>
      <c r="B203" s="23" t="str">
        <f aca="false">IFERROR(INDEX(憑證錄入!$A$6:$A$505,MATCH(A203,憑證錄入!$P$6:$P$505,0)),"")</f>
        <v/>
      </c>
      <c r="C203" s="36" t="str">
        <f aca="false">IF($B203="","",INDEX(憑證錄入!$B$6:$B$505,MATCH($B203,憑證錄入!$A$6:$A$505,0)))</f>
        <v/>
      </c>
      <c r="D203" s="37" t="str">
        <f aca="false">IF($B203="","",INDEX(憑證錄入!$C$6:$C$505,MATCH($B203,憑證錄入!$A$6:$A$505,0))&amp;"")</f>
        <v/>
      </c>
      <c r="E203" s="8" t="str">
        <f aca="false">IF($B203="","",INDEX(憑證錄入!$D$6:$D$505,MATCH($B203,憑證錄入!$A$6:$A$505,0))&amp;"")</f>
        <v/>
      </c>
      <c r="F203" s="23" t="str">
        <f aca="false">IF($B203="","",COUNTIF(憑證錄入!$A$6:$A$505,$B203))</f>
        <v/>
      </c>
      <c r="G203" s="38" t="str">
        <f aca="false">IF($B203="","",SUMIF(憑證錄入!$A$6:$A$505,$B203,憑證錄入!$G$6:$G$505))</f>
        <v/>
      </c>
      <c r="H203" s="38" t="str">
        <f aca="false">IF($B203="","",SUMIF(憑證錄入!$A$6:$A$505,$B203,憑證錄入!$H$6:$H$505))</f>
        <v/>
      </c>
      <c r="I203" s="23" t="str">
        <f aca="false">IF($B203="","",IF(ROUND(G203-H203,2)=0,"✔","借貸不平"))</f>
        <v/>
      </c>
      <c r="J203" s="39" t="str">
        <f aca="false">IF($B203="","",IF(INDEX(憑證錄入!$I$6:$I$505,MATCH($B203,憑證錄入!$A$6:$A$505,0))&amp;""="","（未附）",INDEX(憑證錄入!$I$6:$I$505,MATCH($B203,憑證錄入!$A$6:$A$505,0))&amp;""))</f>
        <v/>
      </c>
      <c r="K203" s="32" t="str">
        <f aca="false">IF(OR($B203="",J203="（未附）"),"",HYPERLINK(IF(LEFT(J203,4)="http",J203,設定!$B$7&amp;J203),"開啟"))</f>
        <v/>
      </c>
    </row>
    <row r="204" customFormat="false" ht="15" hidden="false" customHeight="false" outlineLevel="0" collapsed="false">
      <c r="A204" s="35" t="n">
        <v>196</v>
      </c>
      <c r="B204" s="23" t="str">
        <f aca="false">IFERROR(INDEX(憑證錄入!$A$6:$A$505,MATCH(A204,憑證錄入!$P$6:$P$505,0)),"")</f>
        <v/>
      </c>
      <c r="C204" s="36" t="str">
        <f aca="false">IF($B204="","",INDEX(憑證錄入!$B$6:$B$505,MATCH($B204,憑證錄入!$A$6:$A$505,0)))</f>
        <v/>
      </c>
      <c r="D204" s="37" t="str">
        <f aca="false">IF($B204="","",INDEX(憑證錄入!$C$6:$C$505,MATCH($B204,憑證錄入!$A$6:$A$505,0))&amp;"")</f>
        <v/>
      </c>
      <c r="E204" s="8" t="str">
        <f aca="false">IF($B204="","",INDEX(憑證錄入!$D$6:$D$505,MATCH($B204,憑證錄入!$A$6:$A$505,0))&amp;"")</f>
        <v/>
      </c>
      <c r="F204" s="23" t="str">
        <f aca="false">IF($B204="","",COUNTIF(憑證錄入!$A$6:$A$505,$B204))</f>
        <v/>
      </c>
      <c r="G204" s="38" t="str">
        <f aca="false">IF($B204="","",SUMIF(憑證錄入!$A$6:$A$505,$B204,憑證錄入!$G$6:$G$505))</f>
        <v/>
      </c>
      <c r="H204" s="38" t="str">
        <f aca="false">IF($B204="","",SUMIF(憑證錄入!$A$6:$A$505,$B204,憑證錄入!$H$6:$H$505))</f>
        <v/>
      </c>
      <c r="I204" s="23" t="str">
        <f aca="false">IF($B204="","",IF(ROUND(G204-H204,2)=0,"✔","借貸不平"))</f>
        <v/>
      </c>
      <c r="J204" s="39" t="str">
        <f aca="false">IF($B204="","",IF(INDEX(憑證錄入!$I$6:$I$505,MATCH($B204,憑證錄入!$A$6:$A$505,0))&amp;""="","（未附）",INDEX(憑證錄入!$I$6:$I$505,MATCH($B204,憑證錄入!$A$6:$A$505,0))&amp;""))</f>
        <v/>
      </c>
      <c r="K204" s="32" t="str">
        <f aca="false">IF(OR($B204="",J204="（未附）"),"",HYPERLINK(IF(LEFT(J204,4)="http",J204,設定!$B$7&amp;J204),"開啟"))</f>
        <v/>
      </c>
    </row>
    <row r="205" customFormat="false" ht="15" hidden="false" customHeight="false" outlineLevel="0" collapsed="false">
      <c r="A205" s="35" t="n">
        <v>197</v>
      </c>
      <c r="B205" s="23" t="str">
        <f aca="false">IFERROR(INDEX(憑證錄入!$A$6:$A$505,MATCH(A205,憑證錄入!$P$6:$P$505,0)),"")</f>
        <v/>
      </c>
      <c r="C205" s="36" t="str">
        <f aca="false">IF($B205="","",INDEX(憑證錄入!$B$6:$B$505,MATCH($B205,憑證錄入!$A$6:$A$505,0)))</f>
        <v/>
      </c>
      <c r="D205" s="37" t="str">
        <f aca="false">IF($B205="","",INDEX(憑證錄入!$C$6:$C$505,MATCH($B205,憑證錄入!$A$6:$A$505,0))&amp;"")</f>
        <v/>
      </c>
      <c r="E205" s="8" t="str">
        <f aca="false">IF($B205="","",INDEX(憑證錄入!$D$6:$D$505,MATCH($B205,憑證錄入!$A$6:$A$505,0))&amp;"")</f>
        <v/>
      </c>
      <c r="F205" s="23" t="str">
        <f aca="false">IF($B205="","",COUNTIF(憑證錄入!$A$6:$A$505,$B205))</f>
        <v/>
      </c>
      <c r="G205" s="38" t="str">
        <f aca="false">IF($B205="","",SUMIF(憑證錄入!$A$6:$A$505,$B205,憑證錄入!$G$6:$G$505))</f>
        <v/>
      </c>
      <c r="H205" s="38" t="str">
        <f aca="false">IF($B205="","",SUMIF(憑證錄入!$A$6:$A$505,$B205,憑證錄入!$H$6:$H$505))</f>
        <v/>
      </c>
      <c r="I205" s="23" t="str">
        <f aca="false">IF($B205="","",IF(ROUND(G205-H205,2)=0,"✔","借貸不平"))</f>
        <v/>
      </c>
      <c r="J205" s="39" t="str">
        <f aca="false">IF($B205="","",IF(INDEX(憑證錄入!$I$6:$I$505,MATCH($B205,憑證錄入!$A$6:$A$505,0))&amp;""="","（未附）",INDEX(憑證錄入!$I$6:$I$505,MATCH($B205,憑證錄入!$A$6:$A$505,0))&amp;""))</f>
        <v/>
      </c>
      <c r="K205" s="32" t="str">
        <f aca="false">IF(OR($B205="",J205="（未附）"),"",HYPERLINK(IF(LEFT(J205,4)="http",J205,設定!$B$7&amp;J205),"開啟"))</f>
        <v/>
      </c>
    </row>
    <row r="206" customFormat="false" ht="15" hidden="false" customHeight="false" outlineLevel="0" collapsed="false">
      <c r="A206" s="35" t="n">
        <v>198</v>
      </c>
      <c r="B206" s="23" t="str">
        <f aca="false">IFERROR(INDEX(憑證錄入!$A$6:$A$505,MATCH(A206,憑證錄入!$P$6:$P$505,0)),"")</f>
        <v/>
      </c>
      <c r="C206" s="36" t="str">
        <f aca="false">IF($B206="","",INDEX(憑證錄入!$B$6:$B$505,MATCH($B206,憑證錄入!$A$6:$A$505,0)))</f>
        <v/>
      </c>
      <c r="D206" s="37" t="str">
        <f aca="false">IF($B206="","",INDEX(憑證錄入!$C$6:$C$505,MATCH($B206,憑證錄入!$A$6:$A$505,0))&amp;"")</f>
        <v/>
      </c>
      <c r="E206" s="8" t="str">
        <f aca="false">IF($B206="","",INDEX(憑證錄入!$D$6:$D$505,MATCH($B206,憑證錄入!$A$6:$A$505,0))&amp;"")</f>
        <v/>
      </c>
      <c r="F206" s="23" t="str">
        <f aca="false">IF($B206="","",COUNTIF(憑證錄入!$A$6:$A$505,$B206))</f>
        <v/>
      </c>
      <c r="G206" s="38" t="str">
        <f aca="false">IF($B206="","",SUMIF(憑證錄入!$A$6:$A$505,$B206,憑證錄入!$G$6:$G$505))</f>
        <v/>
      </c>
      <c r="H206" s="38" t="str">
        <f aca="false">IF($B206="","",SUMIF(憑證錄入!$A$6:$A$505,$B206,憑證錄入!$H$6:$H$505))</f>
        <v/>
      </c>
      <c r="I206" s="23" t="str">
        <f aca="false">IF($B206="","",IF(ROUND(G206-H206,2)=0,"✔","借貸不平"))</f>
        <v/>
      </c>
      <c r="J206" s="39" t="str">
        <f aca="false">IF($B206="","",IF(INDEX(憑證錄入!$I$6:$I$505,MATCH($B206,憑證錄入!$A$6:$A$505,0))&amp;""="","（未附）",INDEX(憑證錄入!$I$6:$I$505,MATCH($B206,憑證錄入!$A$6:$A$505,0))&amp;""))</f>
        <v/>
      </c>
      <c r="K206" s="32" t="str">
        <f aca="false">IF(OR($B206="",J206="（未附）"),"",HYPERLINK(IF(LEFT(J206,4)="http",J206,設定!$B$7&amp;J206),"開啟"))</f>
        <v/>
      </c>
    </row>
    <row r="207" customFormat="false" ht="15" hidden="false" customHeight="false" outlineLevel="0" collapsed="false">
      <c r="A207" s="35" t="n">
        <v>199</v>
      </c>
      <c r="B207" s="23" t="str">
        <f aca="false">IFERROR(INDEX(憑證錄入!$A$6:$A$505,MATCH(A207,憑證錄入!$P$6:$P$505,0)),"")</f>
        <v/>
      </c>
      <c r="C207" s="36" t="str">
        <f aca="false">IF($B207="","",INDEX(憑證錄入!$B$6:$B$505,MATCH($B207,憑證錄入!$A$6:$A$505,0)))</f>
        <v/>
      </c>
      <c r="D207" s="37" t="str">
        <f aca="false">IF($B207="","",INDEX(憑證錄入!$C$6:$C$505,MATCH($B207,憑證錄入!$A$6:$A$505,0))&amp;"")</f>
        <v/>
      </c>
      <c r="E207" s="8" t="str">
        <f aca="false">IF($B207="","",INDEX(憑證錄入!$D$6:$D$505,MATCH($B207,憑證錄入!$A$6:$A$505,0))&amp;"")</f>
        <v/>
      </c>
      <c r="F207" s="23" t="str">
        <f aca="false">IF($B207="","",COUNTIF(憑證錄入!$A$6:$A$505,$B207))</f>
        <v/>
      </c>
      <c r="G207" s="38" t="str">
        <f aca="false">IF($B207="","",SUMIF(憑證錄入!$A$6:$A$505,$B207,憑證錄入!$G$6:$G$505))</f>
        <v/>
      </c>
      <c r="H207" s="38" t="str">
        <f aca="false">IF($B207="","",SUMIF(憑證錄入!$A$6:$A$505,$B207,憑證錄入!$H$6:$H$505))</f>
        <v/>
      </c>
      <c r="I207" s="23" t="str">
        <f aca="false">IF($B207="","",IF(ROUND(G207-H207,2)=0,"✔","借貸不平"))</f>
        <v/>
      </c>
      <c r="J207" s="39" t="str">
        <f aca="false">IF($B207="","",IF(INDEX(憑證錄入!$I$6:$I$505,MATCH($B207,憑證錄入!$A$6:$A$505,0))&amp;""="","（未附）",INDEX(憑證錄入!$I$6:$I$505,MATCH($B207,憑證錄入!$A$6:$A$505,0))&amp;""))</f>
        <v/>
      </c>
      <c r="K207" s="32" t="str">
        <f aca="false">IF(OR($B207="",J207="（未附）"),"",HYPERLINK(IF(LEFT(J207,4)="http",J207,設定!$B$7&amp;J207),"開啟"))</f>
        <v/>
      </c>
    </row>
    <row r="208" customFormat="false" ht="15" hidden="false" customHeight="false" outlineLevel="0" collapsed="false">
      <c r="A208" s="35" t="n">
        <v>200</v>
      </c>
      <c r="B208" s="23" t="str">
        <f aca="false">IFERROR(INDEX(憑證錄入!$A$6:$A$505,MATCH(A208,憑證錄入!$P$6:$P$505,0)),"")</f>
        <v/>
      </c>
      <c r="C208" s="36" t="str">
        <f aca="false">IF($B208="","",INDEX(憑證錄入!$B$6:$B$505,MATCH($B208,憑證錄入!$A$6:$A$505,0)))</f>
        <v/>
      </c>
      <c r="D208" s="37" t="str">
        <f aca="false">IF($B208="","",INDEX(憑證錄入!$C$6:$C$505,MATCH($B208,憑證錄入!$A$6:$A$505,0))&amp;"")</f>
        <v/>
      </c>
      <c r="E208" s="8" t="str">
        <f aca="false">IF($B208="","",INDEX(憑證錄入!$D$6:$D$505,MATCH($B208,憑證錄入!$A$6:$A$505,0))&amp;"")</f>
        <v/>
      </c>
      <c r="F208" s="23" t="str">
        <f aca="false">IF($B208="","",COUNTIF(憑證錄入!$A$6:$A$505,$B208))</f>
        <v/>
      </c>
      <c r="G208" s="38" t="str">
        <f aca="false">IF($B208="","",SUMIF(憑證錄入!$A$6:$A$505,$B208,憑證錄入!$G$6:$G$505))</f>
        <v/>
      </c>
      <c r="H208" s="38" t="str">
        <f aca="false">IF($B208="","",SUMIF(憑證錄入!$A$6:$A$505,$B208,憑證錄入!$H$6:$H$505))</f>
        <v/>
      </c>
      <c r="I208" s="23" t="str">
        <f aca="false">IF($B208="","",IF(ROUND(G208-H208,2)=0,"✔","借貸不平"))</f>
        <v/>
      </c>
      <c r="J208" s="39" t="str">
        <f aca="false">IF($B208="","",IF(INDEX(憑證錄入!$I$6:$I$505,MATCH($B208,憑證錄入!$A$6:$A$505,0))&amp;""="","（未附）",INDEX(憑證錄入!$I$6:$I$505,MATCH($B208,憑證錄入!$A$6:$A$505,0))&amp;""))</f>
        <v/>
      </c>
      <c r="K208" s="32" t="str">
        <f aca="false">IF(OR($B208="",J208="（未附）"),"",HYPERLINK(IF(LEFT(J208,4)="http",J208,設定!$B$7&amp;J208),"開啟"))</f>
        <v/>
      </c>
    </row>
    <row r="209" customFormat="false" ht="15" hidden="false" customHeight="false" outlineLevel="0" collapsed="false">
      <c r="A209" s="35" t="n">
        <v>201</v>
      </c>
      <c r="B209" s="23" t="str">
        <f aca="false">IFERROR(INDEX(憑證錄入!$A$6:$A$505,MATCH(A209,憑證錄入!$P$6:$P$505,0)),"")</f>
        <v/>
      </c>
      <c r="C209" s="36" t="str">
        <f aca="false">IF($B209="","",INDEX(憑證錄入!$B$6:$B$505,MATCH($B209,憑證錄入!$A$6:$A$505,0)))</f>
        <v/>
      </c>
      <c r="D209" s="37" t="str">
        <f aca="false">IF($B209="","",INDEX(憑證錄入!$C$6:$C$505,MATCH($B209,憑證錄入!$A$6:$A$505,0))&amp;"")</f>
        <v/>
      </c>
      <c r="E209" s="8" t="str">
        <f aca="false">IF($B209="","",INDEX(憑證錄入!$D$6:$D$505,MATCH($B209,憑證錄入!$A$6:$A$505,0))&amp;"")</f>
        <v/>
      </c>
      <c r="F209" s="23" t="str">
        <f aca="false">IF($B209="","",COUNTIF(憑證錄入!$A$6:$A$505,$B209))</f>
        <v/>
      </c>
      <c r="G209" s="38" t="str">
        <f aca="false">IF($B209="","",SUMIF(憑證錄入!$A$6:$A$505,$B209,憑證錄入!$G$6:$G$505))</f>
        <v/>
      </c>
      <c r="H209" s="38" t="str">
        <f aca="false">IF($B209="","",SUMIF(憑證錄入!$A$6:$A$505,$B209,憑證錄入!$H$6:$H$505))</f>
        <v/>
      </c>
      <c r="I209" s="23" t="str">
        <f aca="false">IF($B209="","",IF(ROUND(G209-H209,2)=0,"✔","借貸不平"))</f>
        <v/>
      </c>
      <c r="J209" s="39" t="str">
        <f aca="false">IF($B209="","",IF(INDEX(憑證錄入!$I$6:$I$505,MATCH($B209,憑證錄入!$A$6:$A$505,0))&amp;""="","（未附）",INDEX(憑證錄入!$I$6:$I$505,MATCH($B209,憑證錄入!$A$6:$A$505,0))&amp;""))</f>
        <v/>
      </c>
      <c r="K209" s="32" t="str">
        <f aca="false">IF(OR($B209="",J209="（未附）"),"",HYPERLINK(IF(LEFT(J209,4)="http",J209,設定!$B$7&amp;J209),"開啟"))</f>
        <v/>
      </c>
    </row>
    <row r="210" customFormat="false" ht="15" hidden="false" customHeight="false" outlineLevel="0" collapsed="false">
      <c r="A210" s="35" t="n">
        <v>202</v>
      </c>
      <c r="B210" s="23" t="str">
        <f aca="false">IFERROR(INDEX(憑證錄入!$A$6:$A$505,MATCH(A210,憑證錄入!$P$6:$P$505,0)),"")</f>
        <v/>
      </c>
      <c r="C210" s="36" t="str">
        <f aca="false">IF($B210="","",INDEX(憑證錄入!$B$6:$B$505,MATCH($B210,憑證錄入!$A$6:$A$505,0)))</f>
        <v/>
      </c>
      <c r="D210" s="37" t="str">
        <f aca="false">IF($B210="","",INDEX(憑證錄入!$C$6:$C$505,MATCH($B210,憑證錄入!$A$6:$A$505,0))&amp;"")</f>
        <v/>
      </c>
      <c r="E210" s="8" t="str">
        <f aca="false">IF($B210="","",INDEX(憑證錄入!$D$6:$D$505,MATCH($B210,憑證錄入!$A$6:$A$505,0))&amp;"")</f>
        <v/>
      </c>
      <c r="F210" s="23" t="str">
        <f aca="false">IF($B210="","",COUNTIF(憑證錄入!$A$6:$A$505,$B210))</f>
        <v/>
      </c>
      <c r="G210" s="38" t="str">
        <f aca="false">IF($B210="","",SUMIF(憑證錄入!$A$6:$A$505,$B210,憑證錄入!$G$6:$G$505))</f>
        <v/>
      </c>
      <c r="H210" s="38" t="str">
        <f aca="false">IF($B210="","",SUMIF(憑證錄入!$A$6:$A$505,$B210,憑證錄入!$H$6:$H$505))</f>
        <v/>
      </c>
      <c r="I210" s="23" t="str">
        <f aca="false">IF($B210="","",IF(ROUND(G210-H210,2)=0,"✔","借貸不平"))</f>
        <v/>
      </c>
      <c r="J210" s="39" t="str">
        <f aca="false">IF($B210="","",IF(INDEX(憑證錄入!$I$6:$I$505,MATCH($B210,憑證錄入!$A$6:$A$505,0))&amp;""="","（未附）",INDEX(憑證錄入!$I$6:$I$505,MATCH($B210,憑證錄入!$A$6:$A$505,0))&amp;""))</f>
        <v/>
      </c>
      <c r="K210" s="32" t="str">
        <f aca="false">IF(OR($B210="",J210="（未附）"),"",HYPERLINK(IF(LEFT(J210,4)="http",J210,設定!$B$7&amp;J210),"開啟"))</f>
        <v/>
      </c>
    </row>
    <row r="211" customFormat="false" ht="15" hidden="false" customHeight="false" outlineLevel="0" collapsed="false">
      <c r="A211" s="35" t="n">
        <v>203</v>
      </c>
      <c r="B211" s="23" t="str">
        <f aca="false">IFERROR(INDEX(憑證錄入!$A$6:$A$505,MATCH(A211,憑證錄入!$P$6:$P$505,0)),"")</f>
        <v/>
      </c>
      <c r="C211" s="36" t="str">
        <f aca="false">IF($B211="","",INDEX(憑證錄入!$B$6:$B$505,MATCH($B211,憑證錄入!$A$6:$A$505,0)))</f>
        <v/>
      </c>
      <c r="D211" s="37" t="str">
        <f aca="false">IF($B211="","",INDEX(憑證錄入!$C$6:$C$505,MATCH($B211,憑證錄入!$A$6:$A$505,0))&amp;"")</f>
        <v/>
      </c>
      <c r="E211" s="8" t="str">
        <f aca="false">IF($B211="","",INDEX(憑證錄入!$D$6:$D$505,MATCH($B211,憑證錄入!$A$6:$A$505,0))&amp;"")</f>
        <v/>
      </c>
      <c r="F211" s="23" t="str">
        <f aca="false">IF($B211="","",COUNTIF(憑證錄入!$A$6:$A$505,$B211))</f>
        <v/>
      </c>
      <c r="G211" s="38" t="str">
        <f aca="false">IF($B211="","",SUMIF(憑證錄入!$A$6:$A$505,$B211,憑證錄入!$G$6:$G$505))</f>
        <v/>
      </c>
      <c r="H211" s="38" t="str">
        <f aca="false">IF($B211="","",SUMIF(憑證錄入!$A$6:$A$505,$B211,憑證錄入!$H$6:$H$505))</f>
        <v/>
      </c>
      <c r="I211" s="23" t="str">
        <f aca="false">IF($B211="","",IF(ROUND(G211-H211,2)=0,"✔","借貸不平"))</f>
        <v/>
      </c>
      <c r="J211" s="39" t="str">
        <f aca="false">IF($B211="","",IF(INDEX(憑證錄入!$I$6:$I$505,MATCH($B211,憑證錄入!$A$6:$A$505,0))&amp;""="","（未附）",INDEX(憑證錄入!$I$6:$I$505,MATCH($B211,憑證錄入!$A$6:$A$505,0))&amp;""))</f>
        <v/>
      </c>
      <c r="K211" s="32" t="str">
        <f aca="false">IF(OR($B211="",J211="（未附）"),"",HYPERLINK(IF(LEFT(J211,4)="http",J211,設定!$B$7&amp;J211),"開啟"))</f>
        <v/>
      </c>
    </row>
    <row r="212" customFormat="false" ht="15" hidden="false" customHeight="false" outlineLevel="0" collapsed="false">
      <c r="A212" s="35" t="n">
        <v>204</v>
      </c>
      <c r="B212" s="23" t="str">
        <f aca="false">IFERROR(INDEX(憑證錄入!$A$6:$A$505,MATCH(A212,憑證錄入!$P$6:$P$505,0)),"")</f>
        <v/>
      </c>
      <c r="C212" s="36" t="str">
        <f aca="false">IF($B212="","",INDEX(憑證錄入!$B$6:$B$505,MATCH($B212,憑證錄入!$A$6:$A$505,0)))</f>
        <v/>
      </c>
      <c r="D212" s="37" t="str">
        <f aca="false">IF($B212="","",INDEX(憑證錄入!$C$6:$C$505,MATCH($B212,憑證錄入!$A$6:$A$505,0))&amp;"")</f>
        <v/>
      </c>
      <c r="E212" s="8" t="str">
        <f aca="false">IF($B212="","",INDEX(憑證錄入!$D$6:$D$505,MATCH($B212,憑證錄入!$A$6:$A$505,0))&amp;"")</f>
        <v/>
      </c>
      <c r="F212" s="23" t="str">
        <f aca="false">IF($B212="","",COUNTIF(憑證錄入!$A$6:$A$505,$B212))</f>
        <v/>
      </c>
      <c r="G212" s="38" t="str">
        <f aca="false">IF($B212="","",SUMIF(憑證錄入!$A$6:$A$505,$B212,憑證錄入!$G$6:$G$505))</f>
        <v/>
      </c>
      <c r="H212" s="38" t="str">
        <f aca="false">IF($B212="","",SUMIF(憑證錄入!$A$6:$A$505,$B212,憑證錄入!$H$6:$H$505))</f>
        <v/>
      </c>
      <c r="I212" s="23" t="str">
        <f aca="false">IF($B212="","",IF(ROUND(G212-H212,2)=0,"✔","借貸不平"))</f>
        <v/>
      </c>
      <c r="J212" s="39" t="str">
        <f aca="false">IF($B212="","",IF(INDEX(憑證錄入!$I$6:$I$505,MATCH($B212,憑證錄入!$A$6:$A$505,0))&amp;""="","（未附）",INDEX(憑證錄入!$I$6:$I$505,MATCH($B212,憑證錄入!$A$6:$A$505,0))&amp;""))</f>
        <v/>
      </c>
      <c r="K212" s="32" t="str">
        <f aca="false">IF(OR($B212="",J212="（未附）"),"",HYPERLINK(IF(LEFT(J212,4)="http",J212,設定!$B$7&amp;J212),"開啟"))</f>
        <v/>
      </c>
    </row>
    <row r="213" customFormat="false" ht="15" hidden="false" customHeight="false" outlineLevel="0" collapsed="false">
      <c r="A213" s="35" t="n">
        <v>205</v>
      </c>
      <c r="B213" s="23" t="str">
        <f aca="false">IFERROR(INDEX(憑證錄入!$A$6:$A$505,MATCH(A213,憑證錄入!$P$6:$P$505,0)),"")</f>
        <v/>
      </c>
      <c r="C213" s="36" t="str">
        <f aca="false">IF($B213="","",INDEX(憑證錄入!$B$6:$B$505,MATCH($B213,憑證錄入!$A$6:$A$505,0)))</f>
        <v/>
      </c>
      <c r="D213" s="37" t="str">
        <f aca="false">IF($B213="","",INDEX(憑證錄入!$C$6:$C$505,MATCH($B213,憑證錄入!$A$6:$A$505,0))&amp;"")</f>
        <v/>
      </c>
      <c r="E213" s="8" t="str">
        <f aca="false">IF($B213="","",INDEX(憑證錄入!$D$6:$D$505,MATCH($B213,憑證錄入!$A$6:$A$505,0))&amp;"")</f>
        <v/>
      </c>
      <c r="F213" s="23" t="str">
        <f aca="false">IF($B213="","",COUNTIF(憑證錄入!$A$6:$A$505,$B213))</f>
        <v/>
      </c>
      <c r="G213" s="38" t="str">
        <f aca="false">IF($B213="","",SUMIF(憑證錄入!$A$6:$A$505,$B213,憑證錄入!$G$6:$G$505))</f>
        <v/>
      </c>
      <c r="H213" s="38" t="str">
        <f aca="false">IF($B213="","",SUMIF(憑證錄入!$A$6:$A$505,$B213,憑證錄入!$H$6:$H$505))</f>
        <v/>
      </c>
      <c r="I213" s="23" t="str">
        <f aca="false">IF($B213="","",IF(ROUND(G213-H213,2)=0,"✔","借貸不平"))</f>
        <v/>
      </c>
      <c r="J213" s="39" t="str">
        <f aca="false">IF($B213="","",IF(INDEX(憑證錄入!$I$6:$I$505,MATCH($B213,憑證錄入!$A$6:$A$505,0))&amp;""="","（未附）",INDEX(憑證錄入!$I$6:$I$505,MATCH($B213,憑證錄入!$A$6:$A$505,0))&amp;""))</f>
        <v/>
      </c>
      <c r="K213" s="32" t="str">
        <f aca="false">IF(OR($B213="",J213="（未附）"),"",HYPERLINK(IF(LEFT(J213,4)="http",J213,設定!$B$7&amp;J213),"開啟"))</f>
        <v/>
      </c>
    </row>
    <row r="214" customFormat="false" ht="15" hidden="false" customHeight="false" outlineLevel="0" collapsed="false">
      <c r="A214" s="35" t="n">
        <v>206</v>
      </c>
      <c r="B214" s="23" t="str">
        <f aca="false">IFERROR(INDEX(憑證錄入!$A$6:$A$505,MATCH(A214,憑證錄入!$P$6:$P$505,0)),"")</f>
        <v/>
      </c>
      <c r="C214" s="36" t="str">
        <f aca="false">IF($B214="","",INDEX(憑證錄入!$B$6:$B$505,MATCH($B214,憑證錄入!$A$6:$A$505,0)))</f>
        <v/>
      </c>
      <c r="D214" s="37" t="str">
        <f aca="false">IF($B214="","",INDEX(憑證錄入!$C$6:$C$505,MATCH($B214,憑證錄入!$A$6:$A$505,0))&amp;"")</f>
        <v/>
      </c>
      <c r="E214" s="8" t="str">
        <f aca="false">IF($B214="","",INDEX(憑證錄入!$D$6:$D$505,MATCH($B214,憑證錄入!$A$6:$A$505,0))&amp;"")</f>
        <v/>
      </c>
      <c r="F214" s="23" t="str">
        <f aca="false">IF($B214="","",COUNTIF(憑證錄入!$A$6:$A$505,$B214))</f>
        <v/>
      </c>
      <c r="G214" s="38" t="str">
        <f aca="false">IF($B214="","",SUMIF(憑證錄入!$A$6:$A$505,$B214,憑證錄入!$G$6:$G$505))</f>
        <v/>
      </c>
      <c r="H214" s="38" t="str">
        <f aca="false">IF($B214="","",SUMIF(憑證錄入!$A$6:$A$505,$B214,憑證錄入!$H$6:$H$505))</f>
        <v/>
      </c>
      <c r="I214" s="23" t="str">
        <f aca="false">IF($B214="","",IF(ROUND(G214-H214,2)=0,"✔","借貸不平"))</f>
        <v/>
      </c>
      <c r="J214" s="39" t="str">
        <f aca="false">IF($B214="","",IF(INDEX(憑證錄入!$I$6:$I$505,MATCH($B214,憑證錄入!$A$6:$A$505,0))&amp;""="","（未附）",INDEX(憑證錄入!$I$6:$I$505,MATCH($B214,憑證錄入!$A$6:$A$505,0))&amp;""))</f>
        <v/>
      </c>
      <c r="K214" s="32" t="str">
        <f aca="false">IF(OR($B214="",J214="（未附）"),"",HYPERLINK(IF(LEFT(J214,4)="http",J214,設定!$B$7&amp;J214),"開啟"))</f>
        <v/>
      </c>
    </row>
    <row r="215" customFormat="false" ht="15" hidden="false" customHeight="false" outlineLevel="0" collapsed="false">
      <c r="A215" s="35" t="n">
        <v>207</v>
      </c>
      <c r="B215" s="23" t="str">
        <f aca="false">IFERROR(INDEX(憑證錄入!$A$6:$A$505,MATCH(A215,憑證錄入!$P$6:$P$505,0)),"")</f>
        <v/>
      </c>
      <c r="C215" s="36" t="str">
        <f aca="false">IF($B215="","",INDEX(憑證錄入!$B$6:$B$505,MATCH($B215,憑證錄入!$A$6:$A$505,0)))</f>
        <v/>
      </c>
      <c r="D215" s="37" t="str">
        <f aca="false">IF($B215="","",INDEX(憑證錄入!$C$6:$C$505,MATCH($B215,憑證錄入!$A$6:$A$505,0))&amp;"")</f>
        <v/>
      </c>
      <c r="E215" s="8" t="str">
        <f aca="false">IF($B215="","",INDEX(憑證錄入!$D$6:$D$505,MATCH($B215,憑證錄入!$A$6:$A$505,0))&amp;"")</f>
        <v/>
      </c>
      <c r="F215" s="23" t="str">
        <f aca="false">IF($B215="","",COUNTIF(憑證錄入!$A$6:$A$505,$B215))</f>
        <v/>
      </c>
      <c r="G215" s="38" t="str">
        <f aca="false">IF($B215="","",SUMIF(憑證錄入!$A$6:$A$505,$B215,憑證錄入!$G$6:$G$505))</f>
        <v/>
      </c>
      <c r="H215" s="38" t="str">
        <f aca="false">IF($B215="","",SUMIF(憑證錄入!$A$6:$A$505,$B215,憑證錄入!$H$6:$H$505))</f>
        <v/>
      </c>
      <c r="I215" s="23" t="str">
        <f aca="false">IF($B215="","",IF(ROUND(G215-H215,2)=0,"✔","借貸不平"))</f>
        <v/>
      </c>
      <c r="J215" s="39" t="str">
        <f aca="false">IF($B215="","",IF(INDEX(憑證錄入!$I$6:$I$505,MATCH($B215,憑證錄入!$A$6:$A$505,0))&amp;""="","（未附）",INDEX(憑證錄入!$I$6:$I$505,MATCH($B215,憑證錄入!$A$6:$A$505,0))&amp;""))</f>
        <v/>
      </c>
      <c r="K215" s="32" t="str">
        <f aca="false">IF(OR($B215="",J215="（未附）"),"",HYPERLINK(IF(LEFT(J215,4)="http",J215,設定!$B$7&amp;J215),"開啟"))</f>
        <v/>
      </c>
    </row>
    <row r="216" customFormat="false" ht="15" hidden="false" customHeight="false" outlineLevel="0" collapsed="false">
      <c r="A216" s="35" t="n">
        <v>208</v>
      </c>
      <c r="B216" s="23" t="str">
        <f aca="false">IFERROR(INDEX(憑證錄入!$A$6:$A$505,MATCH(A216,憑證錄入!$P$6:$P$505,0)),"")</f>
        <v/>
      </c>
      <c r="C216" s="36" t="str">
        <f aca="false">IF($B216="","",INDEX(憑證錄入!$B$6:$B$505,MATCH($B216,憑證錄入!$A$6:$A$505,0)))</f>
        <v/>
      </c>
      <c r="D216" s="37" t="str">
        <f aca="false">IF($B216="","",INDEX(憑證錄入!$C$6:$C$505,MATCH($B216,憑證錄入!$A$6:$A$505,0))&amp;"")</f>
        <v/>
      </c>
      <c r="E216" s="8" t="str">
        <f aca="false">IF($B216="","",INDEX(憑證錄入!$D$6:$D$505,MATCH($B216,憑證錄入!$A$6:$A$505,0))&amp;"")</f>
        <v/>
      </c>
      <c r="F216" s="23" t="str">
        <f aca="false">IF($B216="","",COUNTIF(憑證錄入!$A$6:$A$505,$B216))</f>
        <v/>
      </c>
      <c r="G216" s="38" t="str">
        <f aca="false">IF($B216="","",SUMIF(憑證錄入!$A$6:$A$505,$B216,憑證錄入!$G$6:$G$505))</f>
        <v/>
      </c>
      <c r="H216" s="38" t="str">
        <f aca="false">IF($B216="","",SUMIF(憑證錄入!$A$6:$A$505,$B216,憑證錄入!$H$6:$H$505))</f>
        <v/>
      </c>
      <c r="I216" s="23" t="str">
        <f aca="false">IF($B216="","",IF(ROUND(G216-H216,2)=0,"✔","借貸不平"))</f>
        <v/>
      </c>
      <c r="J216" s="39" t="str">
        <f aca="false">IF($B216="","",IF(INDEX(憑證錄入!$I$6:$I$505,MATCH($B216,憑證錄入!$A$6:$A$505,0))&amp;""="","（未附）",INDEX(憑證錄入!$I$6:$I$505,MATCH($B216,憑證錄入!$A$6:$A$505,0))&amp;""))</f>
        <v/>
      </c>
      <c r="K216" s="32" t="str">
        <f aca="false">IF(OR($B216="",J216="（未附）"),"",HYPERLINK(IF(LEFT(J216,4)="http",J216,設定!$B$7&amp;J216),"開啟"))</f>
        <v/>
      </c>
    </row>
    <row r="217" customFormat="false" ht="15" hidden="false" customHeight="false" outlineLevel="0" collapsed="false">
      <c r="A217" s="35" t="n">
        <v>209</v>
      </c>
      <c r="B217" s="23" t="str">
        <f aca="false">IFERROR(INDEX(憑證錄入!$A$6:$A$505,MATCH(A217,憑證錄入!$P$6:$P$505,0)),"")</f>
        <v/>
      </c>
      <c r="C217" s="36" t="str">
        <f aca="false">IF($B217="","",INDEX(憑證錄入!$B$6:$B$505,MATCH($B217,憑證錄入!$A$6:$A$505,0)))</f>
        <v/>
      </c>
      <c r="D217" s="37" t="str">
        <f aca="false">IF($B217="","",INDEX(憑證錄入!$C$6:$C$505,MATCH($B217,憑證錄入!$A$6:$A$505,0))&amp;"")</f>
        <v/>
      </c>
      <c r="E217" s="8" t="str">
        <f aca="false">IF($B217="","",INDEX(憑證錄入!$D$6:$D$505,MATCH($B217,憑證錄入!$A$6:$A$505,0))&amp;"")</f>
        <v/>
      </c>
      <c r="F217" s="23" t="str">
        <f aca="false">IF($B217="","",COUNTIF(憑證錄入!$A$6:$A$505,$B217))</f>
        <v/>
      </c>
      <c r="G217" s="38" t="str">
        <f aca="false">IF($B217="","",SUMIF(憑證錄入!$A$6:$A$505,$B217,憑證錄入!$G$6:$G$505))</f>
        <v/>
      </c>
      <c r="H217" s="38" t="str">
        <f aca="false">IF($B217="","",SUMIF(憑證錄入!$A$6:$A$505,$B217,憑證錄入!$H$6:$H$505))</f>
        <v/>
      </c>
      <c r="I217" s="23" t="str">
        <f aca="false">IF($B217="","",IF(ROUND(G217-H217,2)=0,"✔","借貸不平"))</f>
        <v/>
      </c>
      <c r="J217" s="39" t="str">
        <f aca="false">IF($B217="","",IF(INDEX(憑證錄入!$I$6:$I$505,MATCH($B217,憑證錄入!$A$6:$A$505,0))&amp;""="","（未附）",INDEX(憑證錄入!$I$6:$I$505,MATCH($B217,憑證錄入!$A$6:$A$505,0))&amp;""))</f>
        <v/>
      </c>
      <c r="K217" s="32" t="str">
        <f aca="false">IF(OR($B217="",J217="（未附）"),"",HYPERLINK(IF(LEFT(J217,4)="http",J217,設定!$B$7&amp;J217),"開啟"))</f>
        <v/>
      </c>
    </row>
    <row r="218" customFormat="false" ht="15" hidden="false" customHeight="false" outlineLevel="0" collapsed="false">
      <c r="A218" s="35" t="n">
        <v>210</v>
      </c>
      <c r="B218" s="23" t="str">
        <f aca="false">IFERROR(INDEX(憑證錄入!$A$6:$A$505,MATCH(A218,憑證錄入!$P$6:$P$505,0)),"")</f>
        <v/>
      </c>
      <c r="C218" s="36" t="str">
        <f aca="false">IF($B218="","",INDEX(憑證錄入!$B$6:$B$505,MATCH($B218,憑證錄入!$A$6:$A$505,0)))</f>
        <v/>
      </c>
      <c r="D218" s="37" t="str">
        <f aca="false">IF($B218="","",INDEX(憑證錄入!$C$6:$C$505,MATCH($B218,憑證錄入!$A$6:$A$505,0))&amp;"")</f>
        <v/>
      </c>
      <c r="E218" s="8" t="str">
        <f aca="false">IF($B218="","",INDEX(憑證錄入!$D$6:$D$505,MATCH($B218,憑證錄入!$A$6:$A$505,0))&amp;"")</f>
        <v/>
      </c>
      <c r="F218" s="23" t="str">
        <f aca="false">IF($B218="","",COUNTIF(憑證錄入!$A$6:$A$505,$B218))</f>
        <v/>
      </c>
      <c r="G218" s="38" t="str">
        <f aca="false">IF($B218="","",SUMIF(憑證錄入!$A$6:$A$505,$B218,憑證錄入!$G$6:$G$505))</f>
        <v/>
      </c>
      <c r="H218" s="38" t="str">
        <f aca="false">IF($B218="","",SUMIF(憑證錄入!$A$6:$A$505,$B218,憑證錄入!$H$6:$H$505))</f>
        <v/>
      </c>
      <c r="I218" s="23" t="str">
        <f aca="false">IF($B218="","",IF(ROUND(G218-H218,2)=0,"✔","借貸不平"))</f>
        <v/>
      </c>
      <c r="J218" s="39" t="str">
        <f aca="false">IF($B218="","",IF(INDEX(憑證錄入!$I$6:$I$505,MATCH($B218,憑證錄入!$A$6:$A$505,0))&amp;""="","（未附）",INDEX(憑證錄入!$I$6:$I$505,MATCH($B218,憑證錄入!$A$6:$A$505,0))&amp;""))</f>
        <v/>
      </c>
      <c r="K218" s="32" t="str">
        <f aca="false">IF(OR($B218="",J218="（未附）"),"",HYPERLINK(IF(LEFT(J218,4)="http",J218,設定!$B$7&amp;J218),"開啟"))</f>
        <v/>
      </c>
    </row>
    <row r="219" customFormat="false" ht="15" hidden="false" customHeight="false" outlineLevel="0" collapsed="false">
      <c r="A219" s="35" t="n">
        <v>211</v>
      </c>
      <c r="B219" s="23" t="str">
        <f aca="false">IFERROR(INDEX(憑證錄入!$A$6:$A$505,MATCH(A219,憑證錄入!$P$6:$P$505,0)),"")</f>
        <v/>
      </c>
      <c r="C219" s="36" t="str">
        <f aca="false">IF($B219="","",INDEX(憑證錄入!$B$6:$B$505,MATCH($B219,憑證錄入!$A$6:$A$505,0)))</f>
        <v/>
      </c>
      <c r="D219" s="37" t="str">
        <f aca="false">IF($B219="","",INDEX(憑證錄入!$C$6:$C$505,MATCH($B219,憑證錄入!$A$6:$A$505,0))&amp;"")</f>
        <v/>
      </c>
      <c r="E219" s="8" t="str">
        <f aca="false">IF($B219="","",INDEX(憑證錄入!$D$6:$D$505,MATCH($B219,憑證錄入!$A$6:$A$505,0))&amp;"")</f>
        <v/>
      </c>
      <c r="F219" s="23" t="str">
        <f aca="false">IF($B219="","",COUNTIF(憑證錄入!$A$6:$A$505,$B219))</f>
        <v/>
      </c>
      <c r="G219" s="38" t="str">
        <f aca="false">IF($B219="","",SUMIF(憑證錄入!$A$6:$A$505,$B219,憑證錄入!$G$6:$G$505))</f>
        <v/>
      </c>
      <c r="H219" s="38" t="str">
        <f aca="false">IF($B219="","",SUMIF(憑證錄入!$A$6:$A$505,$B219,憑證錄入!$H$6:$H$505))</f>
        <v/>
      </c>
      <c r="I219" s="23" t="str">
        <f aca="false">IF($B219="","",IF(ROUND(G219-H219,2)=0,"✔","借貸不平"))</f>
        <v/>
      </c>
      <c r="J219" s="39" t="str">
        <f aca="false">IF($B219="","",IF(INDEX(憑證錄入!$I$6:$I$505,MATCH($B219,憑證錄入!$A$6:$A$505,0))&amp;""="","（未附）",INDEX(憑證錄入!$I$6:$I$505,MATCH($B219,憑證錄入!$A$6:$A$505,0))&amp;""))</f>
        <v/>
      </c>
      <c r="K219" s="32" t="str">
        <f aca="false">IF(OR($B219="",J219="（未附）"),"",HYPERLINK(IF(LEFT(J219,4)="http",J219,設定!$B$7&amp;J219),"開啟"))</f>
        <v/>
      </c>
    </row>
    <row r="220" customFormat="false" ht="15" hidden="false" customHeight="false" outlineLevel="0" collapsed="false">
      <c r="A220" s="35" t="n">
        <v>212</v>
      </c>
      <c r="B220" s="23" t="str">
        <f aca="false">IFERROR(INDEX(憑證錄入!$A$6:$A$505,MATCH(A220,憑證錄入!$P$6:$P$505,0)),"")</f>
        <v/>
      </c>
      <c r="C220" s="36" t="str">
        <f aca="false">IF($B220="","",INDEX(憑證錄入!$B$6:$B$505,MATCH($B220,憑證錄入!$A$6:$A$505,0)))</f>
        <v/>
      </c>
      <c r="D220" s="37" t="str">
        <f aca="false">IF($B220="","",INDEX(憑證錄入!$C$6:$C$505,MATCH($B220,憑證錄入!$A$6:$A$505,0))&amp;"")</f>
        <v/>
      </c>
      <c r="E220" s="8" t="str">
        <f aca="false">IF($B220="","",INDEX(憑證錄入!$D$6:$D$505,MATCH($B220,憑證錄入!$A$6:$A$505,0))&amp;"")</f>
        <v/>
      </c>
      <c r="F220" s="23" t="str">
        <f aca="false">IF($B220="","",COUNTIF(憑證錄入!$A$6:$A$505,$B220))</f>
        <v/>
      </c>
      <c r="G220" s="38" t="str">
        <f aca="false">IF($B220="","",SUMIF(憑證錄入!$A$6:$A$505,$B220,憑證錄入!$G$6:$G$505))</f>
        <v/>
      </c>
      <c r="H220" s="38" t="str">
        <f aca="false">IF($B220="","",SUMIF(憑證錄入!$A$6:$A$505,$B220,憑證錄入!$H$6:$H$505))</f>
        <v/>
      </c>
      <c r="I220" s="23" t="str">
        <f aca="false">IF($B220="","",IF(ROUND(G220-H220,2)=0,"✔","借貸不平"))</f>
        <v/>
      </c>
      <c r="J220" s="39" t="str">
        <f aca="false">IF($B220="","",IF(INDEX(憑證錄入!$I$6:$I$505,MATCH($B220,憑證錄入!$A$6:$A$505,0))&amp;""="","（未附）",INDEX(憑證錄入!$I$6:$I$505,MATCH($B220,憑證錄入!$A$6:$A$505,0))&amp;""))</f>
        <v/>
      </c>
      <c r="K220" s="32" t="str">
        <f aca="false">IF(OR($B220="",J220="（未附）"),"",HYPERLINK(IF(LEFT(J220,4)="http",J220,設定!$B$7&amp;J220),"開啟"))</f>
        <v/>
      </c>
    </row>
    <row r="221" customFormat="false" ht="15" hidden="false" customHeight="false" outlineLevel="0" collapsed="false">
      <c r="A221" s="35" t="n">
        <v>213</v>
      </c>
      <c r="B221" s="23" t="str">
        <f aca="false">IFERROR(INDEX(憑證錄入!$A$6:$A$505,MATCH(A221,憑證錄入!$P$6:$P$505,0)),"")</f>
        <v/>
      </c>
      <c r="C221" s="36" t="str">
        <f aca="false">IF($B221="","",INDEX(憑證錄入!$B$6:$B$505,MATCH($B221,憑證錄入!$A$6:$A$505,0)))</f>
        <v/>
      </c>
      <c r="D221" s="37" t="str">
        <f aca="false">IF($B221="","",INDEX(憑證錄入!$C$6:$C$505,MATCH($B221,憑證錄入!$A$6:$A$505,0))&amp;"")</f>
        <v/>
      </c>
      <c r="E221" s="8" t="str">
        <f aca="false">IF($B221="","",INDEX(憑證錄入!$D$6:$D$505,MATCH($B221,憑證錄入!$A$6:$A$505,0))&amp;"")</f>
        <v/>
      </c>
      <c r="F221" s="23" t="str">
        <f aca="false">IF($B221="","",COUNTIF(憑證錄入!$A$6:$A$505,$B221))</f>
        <v/>
      </c>
      <c r="G221" s="38" t="str">
        <f aca="false">IF($B221="","",SUMIF(憑證錄入!$A$6:$A$505,$B221,憑證錄入!$G$6:$G$505))</f>
        <v/>
      </c>
      <c r="H221" s="38" t="str">
        <f aca="false">IF($B221="","",SUMIF(憑證錄入!$A$6:$A$505,$B221,憑證錄入!$H$6:$H$505))</f>
        <v/>
      </c>
      <c r="I221" s="23" t="str">
        <f aca="false">IF($B221="","",IF(ROUND(G221-H221,2)=0,"✔","借貸不平"))</f>
        <v/>
      </c>
      <c r="J221" s="39" t="str">
        <f aca="false">IF($B221="","",IF(INDEX(憑證錄入!$I$6:$I$505,MATCH($B221,憑證錄入!$A$6:$A$505,0))&amp;""="","（未附）",INDEX(憑證錄入!$I$6:$I$505,MATCH($B221,憑證錄入!$A$6:$A$505,0))&amp;""))</f>
        <v/>
      </c>
      <c r="K221" s="32" t="str">
        <f aca="false">IF(OR($B221="",J221="（未附）"),"",HYPERLINK(IF(LEFT(J221,4)="http",J221,設定!$B$7&amp;J221),"開啟"))</f>
        <v/>
      </c>
    </row>
    <row r="222" customFormat="false" ht="15" hidden="false" customHeight="false" outlineLevel="0" collapsed="false">
      <c r="A222" s="35" t="n">
        <v>214</v>
      </c>
      <c r="B222" s="23" t="str">
        <f aca="false">IFERROR(INDEX(憑證錄入!$A$6:$A$505,MATCH(A222,憑證錄入!$P$6:$P$505,0)),"")</f>
        <v/>
      </c>
      <c r="C222" s="36" t="str">
        <f aca="false">IF($B222="","",INDEX(憑證錄入!$B$6:$B$505,MATCH($B222,憑證錄入!$A$6:$A$505,0)))</f>
        <v/>
      </c>
      <c r="D222" s="37" t="str">
        <f aca="false">IF($B222="","",INDEX(憑證錄入!$C$6:$C$505,MATCH($B222,憑證錄入!$A$6:$A$505,0))&amp;"")</f>
        <v/>
      </c>
      <c r="E222" s="8" t="str">
        <f aca="false">IF($B222="","",INDEX(憑證錄入!$D$6:$D$505,MATCH($B222,憑證錄入!$A$6:$A$505,0))&amp;"")</f>
        <v/>
      </c>
      <c r="F222" s="23" t="str">
        <f aca="false">IF($B222="","",COUNTIF(憑證錄入!$A$6:$A$505,$B222))</f>
        <v/>
      </c>
      <c r="G222" s="38" t="str">
        <f aca="false">IF($B222="","",SUMIF(憑證錄入!$A$6:$A$505,$B222,憑證錄入!$G$6:$G$505))</f>
        <v/>
      </c>
      <c r="H222" s="38" t="str">
        <f aca="false">IF($B222="","",SUMIF(憑證錄入!$A$6:$A$505,$B222,憑證錄入!$H$6:$H$505))</f>
        <v/>
      </c>
      <c r="I222" s="23" t="str">
        <f aca="false">IF($B222="","",IF(ROUND(G222-H222,2)=0,"✔","借貸不平"))</f>
        <v/>
      </c>
      <c r="J222" s="39" t="str">
        <f aca="false">IF($B222="","",IF(INDEX(憑證錄入!$I$6:$I$505,MATCH($B222,憑證錄入!$A$6:$A$505,0))&amp;""="","（未附）",INDEX(憑證錄入!$I$6:$I$505,MATCH($B222,憑證錄入!$A$6:$A$505,0))&amp;""))</f>
        <v/>
      </c>
      <c r="K222" s="32" t="str">
        <f aca="false">IF(OR($B222="",J222="（未附）"),"",HYPERLINK(IF(LEFT(J222,4)="http",J222,設定!$B$7&amp;J222),"開啟"))</f>
        <v/>
      </c>
    </row>
    <row r="223" customFormat="false" ht="15" hidden="false" customHeight="false" outlineLevel="0" collapsed="false">
      <c r="A223" s="35" t="n">
        <v>215</v>
      </c>
      <c r="B223" s="23" t="str">
        <f aca="false">IFERROR(INDEX(憑證錄入!$A$6:$A$505,MATCH(A223,憑證錄入!$P$6:$P$505,0)),"")</f>
        <v/>
      </c>
      <c r="C223" s="36" t="str">
        <f aca="false">IF($B223="","",INDEX(憑證錄入!$B$6:$B$505,MATCH($B223,憑證錄入!$A$6:$A$505,0)))</f>
        <v/>
      </c>
      <c r="D223" s="37" t="str">
        <f aca="false">IF($B223="","",INDEX(憑證錄入!$C$6:$C$505,MATCH($B223,憑證錄入!$A$6:$A$505,0))&amp;"")</f>
        <v/>
      </c>
      <c r="E223" s="8" t="str">
        <f aca="false">IF($B223="","",INDEX(憑證錄入!$D$6:$D$505,MATCH($B223,憑證錄入!$A$6:$A$505,0))&amp;"")</f>
        <v/>
      </c>
      <c r="F223" s="23" t="str">
        <f aca="false">IF($B223="","",COUNTIF(憑證錄入!$A$6:$A$505,$B223))</f>
        <v/>
      </c>
      <c r="G223" s="38" t="str">
        <f aca="false">IF($B223="","",SUMIF(憑證錄入!$A$6:$A$505,$B223,憑證錄入!$G$6:$G$505))</f>
        <v/>
      </c>
      <c r="H223" s="38" t="str">
        <f aca="false">IF($B223="","",SUMIF(憑證錄入!$A$6:$A$505,$B223,憑證錄入!$H$6:$H$505))</f>
        <v/>
      </c>
      <c r="I223" s="23" t="str">
        <f aca="false">IF($B223="","",IF(ROUND(G223-H223,2)=0,"✔","借貸不平"))</f>
        <v/>
      </c>
      <c r="J223" s="39" t="str">
        <f aca="false">IF($B223="","",IF(INDEX(憑證錄入!$I$6:$I$505,MATCH($B223,憑證錄入!$A$6:$A$505,0))&amp;""="","（未附）",INDEX(憑證錄入!$I$6:$I$505,MATCH($B223,憑證錄入!$A$6:$A$505,0))&amp;""))</f>
        <v/>
      </c>
      <c r="K223" s="32" t="str">
        <f aca="false">IF(OR($B223="",J223="（未附）"),"",HYPERLINK(IF(LEFT(J223,4)="http",J223,設定!$B$7&amp;J223),"開啟"))</f>
        <v/>
      </c>
    </row>
    <row r="224" customFormat="false" ht="15" hidden="false" customHeight="false" outlineLevel="0" collapsed="false">
      <c r="A224" s="35" t="n">
        <v>216</v>
      </c>
      <c r="B224" s="23" t="str">
        <f aca="false">IFERROR(INDEX(憑證錄入!$A$6:$A$505,MATCH(A224,憑證錄入!$P$6:$P$505,0)),"")</f>
        <v/>
      </c>
      <c r="C224" s="36" t="str">
        <f aca="false">IF($B224="","",INDEX(憑證錄入!$B$6:$B$505,MATCH($B224,憑證錄入!$A$6:$A$505,0)))</f>
        <v/>
      </c>
      <c r="D224" s="37" t="str">
        <f aca="false">IF($B224="","",INDEX(憑證錄入!$C$6:$C$505,MATCH($B224,憑證錄入!$A$6:$A$505,0))&amp;"")</f>
        <v/>
      </c>
      <c r="E224" s="8" t="str">
        <f aca="false">IF($B224="","",INDEX(憑證錄入!$D$6:$D$505,MATCH($B224,憑證錄入!$A$6:$A$505,0))&amp;"")</f>
        <v/>
      </c>
      <c r="F224" s="23" t="str">
        <f aca="false">IF($B224="","",COUNTIF(憑證錄入!$A$6:$A$505,$B224))</f>
        <v/>
      </c>
      <c r="G224" s="38" t="str">
        <f aca="false">IF($B224="","",SUMIF(憑證錄入!$A$6:$A$505,$B224,憑證錄入!$G$6:$G$505))</f>
        <v/>
      </c>
      <c r="H224" s="38" t="str">
        <f aca="false">IF($B224="","",SUMIF(憑證錄入!$A$6:$A$505,$B224,憑證錄入!$H$6:$H$505))</f>
        <v/>
      </c>
      <c r="I224" s="23" t="str">
        <f aca="false">IF($B224="","",IF(ROUND(G224-H224,2)=0,"✔","借貸不平"))</f>
        <v/>
      </c>
      <c r="J224" s="39" t="str">
        <f aca="false">IF($B224="","",IF(INDEX(憑證錄入!$I$6:$I$505,MATCH($B224,憑證錄入!$A$6:$A$505,0))&amp;""="","（未附）",INDEX(憑證錄入!$I$6:$I$505,MATCH($B224,憑證錄入!$A$6:$A$505,0))&amp;""))</f>
        <v/>
      </c>
      <c r="K224" s="32" t="str">
        <f aca="false">IF(OR($B224="",J224="（未附）"),"",HYPERLINK(IF(LEFT(J224,4)="http",J224,設定!$B$7&amp;J224),"開啟"))</f>
        <v/>
      </c>
    </row>
    <row r="225" customFormat="false" ht="15" hidden="false" customHeight="false" outlineLevel="0" collapsed="false">
      <c r="A225" s="35" t="n">
        <v>217</v>
      </c>
      <c r="B225" s="23" t="str">
        <f aca="false">IFERROR(INDEX(憑證錄入!$A$6:$A$505,MATCH(A225,憑證錄入!$P$6:$P$505,0)),"")</f>
        <v/>
      </c>
      <c r="C225" s="36" t="str">
        <f aca="false">IF($B225="","",INDEX(憑證錄入!$B$6:$B$505,MATCH($B225,憑證錄入!$A$6:$A$505,0)))</f>
        <v/>
      </c>
      <c r="D225" s="37" t="str">
        <f aca="false">IF($B225="","",INDEX(憑證錄入!$C$6:$C$505,MATCH($B225,憑證錄入!$A$6:$A$505,0))&amp;"")</f>
        <v/>
      </c>
      <c r="E225" s="8" t="str">
        <f aca="false">IF($B225="","",INDEX(憑證錄入!$D$6:$D$505,MATCH($B225,憑證錄入!$A$6:$A$505,0))&amp;"")</f>
        <v/>
      </c>
      <c r="F225" s="23" t="str">
        <f aca="false">IF($B225="","",COUNTIF(憑證錄入!$A$6:$A$505,$B225))</f>
        <v/>
      </c>
      <c r="G225" s="38" t="str">
        <f aca="false">IF($B225="","",SUMIF(憑證錄入!$A$6:$A$505,$B225,憑證錄入!$G$6:$G$505))</f>
        <v/>
      </c>
      <c r="H225" s="38" t="str">
        <f aca="false">IF($B225="","",SUMIF(憑證錄入!$A$6:$A$505,$B225,憑證錄入!$H$6:$H$505))</f>
        <v/>
      </c>
      <c r="I225" s="23" t="str">
        <f aca="false">IF($B225="","",IF(ROUND(G225-H225,2)=0,"✔","借貸不平"))</f>
        <v/>
      </c>
      <c r="J225" s="39" t="str">
        <f aca="false">IF($B225="","",IF(INDEX(憑證錄入!$I$6:$I$505,MATCH($B225,憑證錄入!$A$6:$A$505,0))&amp;""="","（未附）",INDEX(憑證錄入!$I$6:$I$505,MATCH($B225,憑證錄入!$A$6:$A$505,0))&amp;""))</f>
        <v/>
      </c>
      <c r="K225" s="32" t="str">
        <f aca="false">IF(OR($B225="",J225="（未附）"),"",HYPERLINK(IF(LEFT(J225,4)="http",J225,設定!$B$7&amp;J225),"開啟"))</f>
        <v/>
      </c>
    </row>
    <row r="226" customFormat="false" ht="15" hidden="false" customHeight="false" outlineLevel="0" collapsed="false">
      <c r="A226" s="35" t="n">
        <v>218</v>
      </c>
      <c r="B226" s="23" t="str">
        <f aca="false">IFERROR(INDEX(憑證錄入!$A$6:$A$505,MATCH(A226,憑證錄入!$P$6:$P$505,0)),"")</f>
        <v/>
      </c>
      <c r="C226" s="36" t="str">
        <f aca="false">IF($B226="","",INDEX(憑證錄入!$B$6:$B$505,MATCH($B226,憑證錄入!$A$6:$A$505,0)))</f>
        <v/>
      </c>
      <c r="D226" s="37" t="str">
        <f aca="false">IF($B226="","",INDEX(憑證錄入!$C$6:$C$505,MATCH($B226,憑證錄入!$A$6:$A$505,0))&amp;"")</f>
        <v/>
      </c>
      <c r="E226" s="8" t="str">
        <f aca="false">IF($B226="","",INDEX(憑證錄入!$D$6:$D$505,MATCH($B226,憑證錄入!$A$6:$A$505,0))&amp;"")</f>
        <v/>
      </c>
      <c r="F226" s="23" t="str">
        <f aca="false">IF($B226="","",COUNTIF(憑證錄入!$A$6:$A$505,$B226))</f>
        <v/>
      </c>
      <c r="G226" s="38" t="str">
        <f aca="false">IF($B226="","",SUMIF(憑證錄入!$A$6:$A$505,$B226,憑證錄入!$G$6:$G$505))</f>
        <v/>
      </c>
      <c r="H226" s="38" t="str">
        <f aca="false">IF($B226="","",SUMIF(憑證錄入!$A$6:$A$505,$B226,憑證錄入!$H$6:$H$505))</f>
        <v/>
      </c>
      <c r="I226" s="23" t="str">
        <f aca="false">IF($B226="","",IF(ROUND(G226-H226,2)=0,"✔","借貸不平"))</f>
        <v/>
      </c>
      <c r="J226" s="39" t="str">
        <f aca="false">IF($B226="","",IF(INDEX(憑證錄入!$I$6:$I$505,MATCH($B226,憑證錄入!$A$6:$A$505,0))&amp;""="","（未附）",INDEX(憑證錄入!$I$6:$I$505,MATCH($B226,憑證錄入!$A$6:$A$505,0))&amp;""))</f>
        <v/>
      </c>
      <c r="K226" s="32" t="str">
        <f aca="false">IF(OR($B226="",J226="（未附）"),"",HYPERLINK(IF(LEFT(J226,4)="http",J226,設定!$B$7&amp;J226),"開啟"))</f>
        <v/>
      </c>
    </row>
    <row r="227" customFormat="false" ht="15" hidden="false" customHeight="false" outlineLevel="0" collapsed="false">
      <c r="A227" s="35" t="n">
        <v>219</v>
      </c>
      <c r="B227" s="23" t="str">
        <f aca="false">IFERROR(INDEX(憑證錄入!$A$6:$A$505,MATCH(A227,憑證錄入!$P$6:$P$505,0)),"")</f>
        <v/>
      </c>
      <c r="C227" s="36" t="str">
        <f aca="false">IF($B227="","",INDEX(憑證錄入!$B$6:$B$505,MATCH($B227,憑證錄入!$A$6:$A$505,0)))</f>
        <v/>
      </c>
      <c r="D227" s="37" t="str">
        <f aca="false">IF($B227="","",INDEX(憑證錄入!$C$6:$C$505,MATCH($B227,憑證錄入!$A$6:$A$505,0))&amp;"")</f>
        <v/>
      </c>
      <c r="E227" s="8" t="str">
        <f aca="false">IF($B227="","",INDEX(憑證錄入!$D$6:$D$505,MATCH($B227,憑證錄入!$A$6:$A$505,0))&amp;"")</f>
        <v/>
      </c>
      <c r="F227" s="23" t="str">
        <f aca="false">IF($B227="","",COUNTIF(憑證錄入!$A$6:$A$505,$B227))</f>
        <v/>
      </c>
      <c r="G227" s="38" t="str">
        <f aca="false">IF($B227="","",SUMIF(憑證錄入!$A$6:$A$505,$B227,憑證錄入!$G$6:$G$505))</f>
        <v/>
      </c>
      <c r="H227" s="38" t="str">
        <f aca="false">IF($B227="","",SUMIF(憑證錄入!$A$6:$A$505,$B227,憑證錄入!$H$6:$H$505))</f>
        <v/>
      </c>
      <c r="I227" s="23" t="str">
        <f aca="false">IF($B227="","",IF(ROUND(G227-H227,2)=0,"✔","借貸不平"))</f>
        <v/>
      </c>
      <c r="J227" s="39" t="str">
        <f aca="false">IF($B227="","",IF(INDEX(憑證錄入!$I$6:$I$505,MATCH($B227,憑證錄入!$A$6:$A$505,0))&amp;""="","（未附）",INDEX(憑證錄入!$I$6:$I$505,MATCH($B227,憑證錄入!$A$6:$A$505,0))&amp;""))</f>
        <v/>
      </c>
      <c r="K227" s="32" t="str">
        <f aca="false">IF(OR($B227="",J227="（未附）"),"",HYPERLINK(IF(LEFT(J227,4)="http",J227,設定!$B$7&amp;J227),"開啟"))</f>
        <v/>
      </c>
    </row>
    <row r="228" customFormat="false" ht="15" hidden="false" customHeight="false" outlineLevel="0" collapsed="false">
      <c r="A228" s="35" t="n">
        <v>220</v>
      </c>
      <c r="B228" s="23" t="str">
        <f aca="false">IFERROR(INDEX(憑證錄入!$A$6:$A$505,MATCH(A228,憑證錄入!$P$6:$P$505,0)),"")</f>
        <v/>
      </c>
      <c r="C228" s="36" t="str">
        <f aca="false">IF($B228="","",INDEX(憑證錄入!$B$6:$B$505,MATCH($B228,憑證錄入!$A$6:$A$505,0)))</f>
        <v/>
      </c>
      <c r="D228" s="37" t="str">
        <f aca="false">IF($B228="","",INDEX(憑證錄入!$C$6:$C$505,MATCH($B228,憑證錄入!$A$6:$A$505,0))&amp;"")</f>
        <v/>
      </c>
      <c r="E228" s="8" t="str">
        <f aca="false">IF($B228="","",INDEX(憑證錄入!$D$6:$D$505,MATCH($B228,憑證錄入!$A$6:$A$505,0))&amp;"")</f>
        <v/>
      </c>
      <c r="F228" s="23" t="str">
        <f aca="false">IF($B228="","",COUNTIF(憑證錄入!$A$6:$A$505,$B228))</f>
        <v/>
      </c>
      <c r="G228" s="38" t="str">
        <f aca="false">IF($B228="","",SUMIF(憑證錄入!$A$6:$A$505,$B228,憑證錄入!$G$6:$G$505))</f>
        <v/>
      </c>
      <c r="H228" s="38" t="str">
        <f aca="false">IF($B228="","",SUMIF(憑證錄入!$A$6:$A$505,$B228,憑證錄入!$H$6:$H$505))</f>
        <v/>
      </c>
      <c r="I228" s="23" t="str">
        <f aca="false">IF($B228="","",IF(ROUND(G228-H228,2)=0,"✔","借貸不平"))</f>
        <v/>
      </c>
      <c r="J228" s="39" t="str">
        <f aca="false">IF($B228="","",IF(INDEX(憑證錄入!$I$6:$I$505,MATCH($B228,憑證錄入!$A$6:$A$505,0))&amp;""="","（未附）",INDEX(憑證錄入!$I$6:$I$505,MATCH($B228,憑證錄入!$A$6:$A$505,0))&amp;""))</f>
        <v/>
      </c>
      <c r="K228" s="32" t="str">
        <f aca="false">IF(OR($B228="",J228="（未附）"),"",HYPERLINK(IF(LEFT(J228,4)="http",J228,設定!$B$7&amp;J228),"開啟"))</f>
        <v/>
      </c>
    </row>
    <row r="229" customFormat="false" ht="15" hidden="false" customHeight="false" outlineLevel="0" collapsed="false">
      <c r="A229" s="35" t="n">
        <v>221</v>
      </c>
      <c r="B229" s="23" t="str">
        <f aca="false">IFERROR(INDEX(憑證錄入!$A$6:$A$505,MATCH(A229,憑證錄入!$P$6:$P$505,0)),"")</f>
        <v/>
      </c>
      <c r="C229" s="36" t="str">
        <f aca="false">IF($B229="","",INDEX(憑證錄入!$B$6:$B$505,MATCH($B229,憑證錄入!$A$6:$A$505,0)))</f>
        <v/>
      </c>
      <c r="D229" s="37" t="str">
        <f aca="false">IF($B229="","",INDEX(憑證錄入!$C$6:$C$505,MATCH($B229,憑證錄入!$A$6:$A$505,0))&amp;"")</f>
        <v/>
      </c>
      <c r="E229" s="8" t="str">
        <f aca="false">IF($B229="","",INDEX(憑證錄入!$D$6:$D$505,MATCH($B229,憑證錄入!$A$6:$A$505,0))&amp;"")</f>
        <v/>
      </c>
      <c r="F229" s="23" t="str">
        <f aca="false">IF($B229="","",COUNTIF(憑證錄入!$A$6:$A$505,$B229))</f>
        <v/>
      </c>
      <c r="G229" s="38" t="str">
        <f aca="false">IF($B229="","",SUMIF(憑證錄入!$A$6:$A$505,$B229,憑證錄入!$G$6:$G$505))</f>
        <v/>
      </c>
      <c r="H229" s="38" t="str">
        <f aca="false">IF($B229="","",SUMIF(憑證錄入!$A$6:$A$505,$B229,憑證錄入!$H$6:$H$505))</f>
        <v/>
      </c>
      <c r="I229" s="23" t="str">
        <f aca="false">IF($B229="","",IF(ROUND(G229-H229,2)=0,"✔","借貸不平"))</f>
        <v/>
      </c>
      <c r="J229" s="39" t="str">
        <f aca="false">IF($B229="","",IF(INDEX(憑證錄入!$I$6:$I$505,MATCH($B229,憑證錄入!$A$6:$A$505,0))&amp;""="","（未附）",INDEX(憑證錄入!$I$6:$I$505,MATCH($B229,憑證錄入!$A$6:$A$505,0))&amp;""))</f>
        <v/>
      </c>
      <c r="K229" s="32" t="str">
        <f aca="false">IF(OR($B229="",J229="（未附）"),"",HYPERLINK(IF(LEFT(J229,4)="http",J229,設定!$B$7&amp;J229),"開啟"))</f>
        <v/>
      </c>
    </row>
    <row r="230" customFormat="false" ht="15" hidden="false" customHeight="false" outlineLevel="0" collapsed="false">
      <c r="A230" s="35" t="n">
        <v>222</v>
      </c>
      <c r="B230" s="23" t="str">
        <f aca="false">IFERROR(INDEX(憑證錄入!$A$6:$A$505,MATCH(A230,憑證錄入!$P$6:$P$505,0)),"")</f>
        <v/>
      </c>
      <c r="C230" s="36" t="str">
        <f aca="false">IF($B230="","",INDEX(憑證錄入!$B$6:$B$505,MATCH($B230,憑證錄入!$A$6:$A$505,0)))</f>
        <v/>
      </c>
      <c r="D230" s="37" t="str">
        <f aca="false">IF($B230="","",INDEX(憑證錄入!$C$6:$C$505,MATCH($B230,憑證錄入!$A$6:$A$505,0))&amp;"")</f>
        <v/>
      </c>
      <c r="E230" s="8" t="str">
        <f aca="false">IF($B230="","",INDEX(憑證錄入!$D$6:$D$505,MATCH($B230,憑證錄入!$A$6:$A$505,0))&amp;"")</f>
        <v/>
      </c>
      <c r="F230" s="23" t="str">
        <f aca="false">IF($B230="","",COUNTIF(憑證錄入!$A$6:$A$505,$B230))</f>
        <v/>
      </c>
      <c r="G230" s="38" t="str">
        <f aca="false">IF($B230="","",SUMIF(憑證錄入!$A$6:$A$505,$B230,憑證錄入!$G$6:$G$505))</f>
        <v/>
      </c>
      <c r="H230" s="38" t="str">
        <f aca="false">IF($B230="","",SUMIF(憑證錄入!$A$6:$A$505,$B230,憑證錄入!$H$6:$H$505))</f>
        <v/>
      </c>
      <c r="I230" s="23" t="str">
        <f aca="false">IF($B230="","",IF(ROUND(G230-H230,2)=0,"✔","借貸不平"))</f>
        <v/>
      </c>
      <c r="J230" s="39" t="str">
        <f aca="false">IF($B230="","",IF(INDEX(憑證錄入!$I$6:$I$505,MATCH($B230,憑證錄入!$A$6:$A$505,0))&amp;""="","（未附）",INDEX(憑證錄入!$I$6:$I$505,MATCH($B230,憑證錄入!$A$6:$A$505,0))&amp;""))</f>
        <v/>
      </c>
      <c r="K230" s="32" t="str">
        <f aca="false">IF(OR($B230="",J230="（未附）"),"",HYPERLINK(IF(LEFT(J230,4)="http",J230,設定!$B$7&amp;J230),"開啟"))</f>
        <v/>
      </c>
    </row>
    <row r="231" customFormat="false" ht="15" hidden="false" customHeight="false" outlineLevel="0" collapsed="false">
      <c r="A231" s="35" t="n">
        <v>223</v>
      </c>
      <c r="B231" s="23" t="str">
        <f aca="false">IFERROR(INDEX(憑證錄入!$A$6:$A$505,MATCH(A231,憑證錄入!$P$6:$P$505,0)),"")</f>
        <v/>
      </c>
      <c r="C231" s="36" t="str">
        <f aca="false">IF($B231="","",INDEX(憑證錄入!$B$6:$B$505,MATCH($B231,憑證錄入!$A$6:$A$505,0)))</f>
        <v/>
      </c>
      <c r="D231" s="37" t="str">
        <f aca="false">IF($B231="","",INDEX(憑證錄入!$C$6:$C$505,MATCH($B231,憑證錄入!$A$6:$A$505,0))&amp;"")</f>
        <v/>
      </c>
      <c r="E231" s="8" t="str">
        <f aca="false">IF($B231="","",INDEX(憑證錄入!$D$6:$D$505,MATCH($B231,憑證錄入!$A$6:$A$505,0))&amp;"")</f>
        <v/>
      </c>
      <c r="F231" s="23" t="str">
        <f aca="false">IF($B231="","",COUNTIF(憑證錄入!$A$6:$A$505,$B231))</f>
        <v/>
      </c>
      <c r="G231" s="38" t="str">
        <f aca="false">IF($B231="","",SUMIF(憑證錄入!$A$6:$A$505,$B231,憑證錄入!$G$6:$G$505))</f>
        <v/>
      </c>
      <c r="H231" s="38" t="str">
        <f aca="false">IF($B231="","",SUMIF(憑證錄入!$A$6:$A$505,$B231,憑證錄入!$H$6:$H$505))</f>
        <v/>
      </c>
      <c r="I231" s="23" t="str">
        <f aca="false">IF($B231="","",IF(ROUND(G231-H231,2)=0,"✔","借貸不平"))</f>
        <v/>
      </c>
      <c r="J231" s="39" t="str">
        <f aca="false">IF($B231="","",IF(INDEX(憑證錄入!$I$6:$I$505,MATCH($B231,憑證錄入!$A$6:$A$505,0))&amp;""="","（未附）",INDEX(憑證錄入!$I$6:$I$505,MATCH($B231,憑證錄入!$A$6:$A$505,0))&amp;""))</f>
        <v/>
      </c>
      <c r="K231" s="32" t="str">
        <f aca="false">IF(OR($B231="",J231="（未附）"),"",HYPERLINK(IF(LEFT(J231,4)="http",J231,設定!$B$7&amp;J231),"開啟"))</f>
        <v/>
      </c>
    </row>
    <row r="232" customFormat="false" ht="15" hidden="false" customHeight="false" outlineLevel="0" collapsed="false">
      <c r="A232" s="35" t="n">
        <v>224</v>
      </c>
      <c r="B232" s="23" t="str">
        <f aca="false">IFERROR(INDEX(憑證錄入!$A$6:$A$505,MATCH(A232,憑證錄入!$P$6:$P$505,0)),"")</f>
        <v/>
      </c>
      <c r="C232" s="36" t="str">
        <f aca="false">IF($B232="","",INDEX(憑證錄入!$B$6:$B$505,MATCH($B232,憑證錄入!$A$6:$A$505,0)))</f>
        <v/>
      </c>
      <c r="D232" s="37" t="str">
        <f aca="false">IF($B232="","",INDEX(憑證錄入!$C$6:$C$505,MATCH($B232,憑證錄入!$A$6:$A$505,0))&amp;"")</f>
        <v/>
      </c>
      <c r="E232" s="8" t="str">
        <f aca="false">IF($B232="","",INDEX(憑證錄入!$D$6:$D$505,MATCH($B232,憑證錄入!$A$6:$A$505,0))&amp;"")</f>
        <v/>
      </c>
      <c r="F232" s="23" t="str">
        <f aca="false">IF($B232="","",COUNTIF(憑證錄入!$A$6:$A$505,$B232))</f>
        <v/>
      </c>
      <c r="G232" s="38" t="str">
        <f aca="false">IF($B232="","",SUMIF(憑證錄入!$A$6:$A$505,$B232,憑證錄入!$G$6:$G$505))</f>
        <v/>
      </c>
      <c r="H232" s="38" t="str">
        <f aca="false">IF($B232="","",SUMIF(憑證錄入!$A$6:$A$505,$B232,憑證錄入!$H$6:$H$505))</f>
        <v/>
      </c>
      <c r="I232" s="23" t="str">
        <f aca="false">IF($B232="","",IF(ROUND(G232-H232,2)=0,"✔","借貸不平"))</f>
        <v/>
      </c>
      <c r="J232" s="39" t="str">
        <f aca="false">IF($B232="","",IF(INDEX(憑證錄入!$I$6:$I$505,MATCH($B232,憑證錄入!$A$6:$A$505,0))&amp;""="","（未附）",INDEX(憑證錄入!$I$6:$I$505,MATCH($B232,憑證錄入!$A$6:$A$505,0))&amp;""))</f>
        <v/>
      </c>
      <c r="K232" s="32" t="str">
        <f aca="false">IF(OR($B232="",J232="（未附）"),"",HYPERLINK(IF(LEFT(J232,4)="http",J232,設定!$B$7&amp;J232),"開啟"))</f>
        <v/>
      </c>
    </row>
    <row r="233" customFormat="false" ht="15" hidden="false" customHeight="false" outlineLevel="0" collapsed="false">
      <c r="A233" s="35" t="n">
        <v>225</v>
      </c>
      <c r="B233" s="23" t="str">
        <f aca="false">IFERROR(INDEX(憑證錄入!$A$6:$A$505,MATCH(A233,憑證錄入!$P$6:$P$505,0)),"")</f>
        <v/>
      </c>
      <c r="C233" s="36" t="str">
        <f aca="false">IF($B233="","",INDEX(憑證錄入!$B$6:$B$505,MATCH($B233,憑證錄入!$A$6:$A$505,0)))</f>
        <v/>
      </c>
      <c r="D233" s="37" t="str">
        <f aca="false">IF($B233="","",INDEX(憑證錄入!$C$6:$C$505,MATCH($B233,憑證錄入!$A$6:$A$505,0))&amp;"")</f>
        <v/>
      </c>
      <c r="E233" s="8" t="str">
        <f aca="false">IF($B233="","",INDEX(憑證錄入!$D$6:$D$505,MATCH($B233,憑證錄入!$A$6:$A$505,0))&amp;"")</f>
        <v/>
      </c>
      <c r="F233" s="23" t="str">
        <f aca="false">IF($B233="","",COUNTIF(憑證錄入!$A$6:$A$505,$B233))</f>
        <v/>
      </c>
      <c r="G233" s="38" t="str">
        <f aca="false">IF($B233="","",SUMIF(憑證錄入!$A$6:$A$505,$B233,憑證錄入!$G$6:$G$505))</f>
        <v/>
      </c>
      <c r="H233" s="38" t="str">
        <f aca="false">IF($B233="","",SUMIF(憑證錄入!$A$6:$A$505,$B233,憑證錄入!$H$6:$H$505))</f>
        <v/>
      </c>
      <c r="I233" s="23" t="str">
        <f aca="false">IF($B233="","",IF(ROUND(G233-H233,2)=0,"✔","借貸不平"))</f>
        <v/>
      </c>
      <c r="J233" s="39" t="str">
        <f aca="false">IF($B233="","",IF(INDEX(憑證錄入!$I$6:$I$505,MATCH($B233,憑證錄入!$A$6:$A$505,0))&amp;""="","（未附）",INDEX(憑證錄入!$I$6:$I$505,MATCH($B233,憑證錄入!$A$6:$A$505,0))&amp;""))</f>
        <v/>
      </c>
      <c r="K233" s="32" t="str">
        <f aca="false">IF(OR($B233="",J233="（未附）"),"",HYPERLINK(IF(LEFT(J233,4)="http",J233,設定!$B$7&amp;J233),"開啟"))</f>
        <v/>
      </c>
    </row>
    <row r="234" customFormat="false" ht="15" hidden="false" customHeight="false" outlineLevel="0" collapsed="false">
      <c r="A234" s="35" t="n">
        <v>226</v>
      </c>
      <c r="B234" s="23" t="str">
        <f aca="false">IFERROR(INDEX(憑證錄入!$A$6:$A$505,MATCH(A234,憑證錄入!$P$6:$P$505,0)),"")</f>
        <v/>
      </c>
      <c r="C234" s="36" t="str">
        <f aca="false">IF($B234="","",INDEX(憑證錄入!$B$6:$B$505,MATCH($B234,憑證錄入!$A$6:$A$505,0)))</f>
        <v/>
      </c>
      <c r="D234" s="37" t="str">
        <f aca="false">IF($B234="","",INDEX(憑證錄入!$C$6:$C$505,MATCH($B234,憑證錄入!$A$6:$A$505,0))&amp;"")</f>
        <v/>
      </c>
      <c r="E234" s="8" t="str">
        <f aca="false">IF($B234="","",INDEX(憑證錄入!$D$6:$D$505,MATCH($B234,憑證錄入!$A$6:$A$505,0))&amp;"")</f>
        <v/>
      </c>
      <c r="F234" s="23" t="str">
        <f aca="false">IF($B234="","",COUNTIF(憑證錄入!$A$6:$A$505,$B234))</f>
        <v/>
      </c>
      <c r="G234" s="38" t="str">
        <f aca="false">IF($B234="","",SUMIF(憑證錄入!$A$6:$A$505,$B234,憑證錄入!$G$6:$G$505))</f>
        <v/>
      </c>
      <c r="H234" s="38" t="str">
        <f aca="false">IF($B234="","",SUMIF(憑證錄入!$A$6:$A$505,$B234,憑證錄入!$H$6:$H$505))</f>
        <v/>
      </c>
      <c r="I234" s="23" t="str">
        <f aca="false">IF($B234="","",IF(ROUND(G234-H234,2)=0,"✔","借貸不平"))</f>
        <v/>
      </c>
      <c r="J234" s="39" t="str">
        <f aca="false">IF($B234="","",IF(INDEX(憑證錄入!$I$6:$I$505,MATCH($B234,憑證錄入!$A$6:$A$505,0))&amp;""="","（未附）",INDEX(憑證錄入!$I$6:$I$505,MATCH($B234,憑證錄入!$A$6:$A$505,0))&amp;""))</f>
        <v/>
      </c>
      <c r="K234" s="32" t="str">
        <f aca="false">IF(OR($B234="",J234="（未附）"),"",HYPERLINK(IF(LEFT(J234,4)="http",J234,設定!$B$7&amp;J234),"開啟"))</f>
        <v/>
      </c>
    </row>
    <row r="235" customFormat="false" ht="15" hidden="false" customHeight="false" outlineLevel="0" collapsed="false">
      <c r="A235" s="35" t="n">
        <v>227</v>
      </c>
      <c r="B235" s="23" t="str">
        <f aca="false">IFERROR(INDEX(憑證錄入!$A$6:$A$505,MATCH(A235,憑證錄入!$P$6:$P$505,0)),"")</f>
        <v/>
      </c>
      <c r="C235" s="36" t="str">
        <f aca="false">IF($B235="","",INDEX(憑證錄入!$B$6:$B$505,MATCH($B235,憑證錄入!$A$6:$A$505,0)))</f>
        <v/>
      </c>
      <c r="D235" s="37" t="str">
        <f aca="false">IF($B235="","",INDEX(憑證錄入!$C$6:$C$505,MATCH($B235,憑證錄入!$A$6:$A$505,0))&amp;"")</f>
        <v/>
      </c>
      <c r="E235" s="8" t="str">
        <f aca="false">IF($B235="","",INDEX(憑證錄入!$D$6:$D$505,MATCH($B235,憑證錄入!$A$6:$A$505,0))&amp;"")</f>
        <v/>
      </c>
      <c r="F235" s="23" t="str">
        <f aca="false">IF($B235="","",COUNTIF(憑證錄入!$A$6:$A$505,$B235))</f>
        <v/>
      </c>
      <c r="G235" s="38" t="str">
        <f aca="false">IF($B235="","",SUMIF(憑證錄入!$A$6:$A$505,$B235,憑證錄入!$G$6:$G$505))</f>
        <v/>
      </c>
      <c r="H235" s="38" t="str">
        <f aca="false">IF($B235="","",SUMIF(憑證錄入!$A$6:$A$505,$B235,憑證錄入!$H$6:$H$505))</f>
        <v/>
      </c>
      <c r="I235" s="23" t="str">
        <f aca="false">IF($B235="","",IF(ROUND(G235-H235,2)=0,"✔","借貸不平"))</f>
        <v/>
      </c>
      <c r="J235" s="39" t="str">
        <f aca="false">IF($B235="","",IF(INDEX(憑證錄入!$I$6:$I$505,MATCH($B235,憑證錄入!$A$6:$A$505,0))&amp;""="","（未附）",INDEX(憑證錄入!$I$6:$I$505,MATCH($B235,憑證錄入!$A$6:$A$505,0))&amp;""))</f>
        <v/>
      </c>
      <c r="K235" s="32" t="str">
        <f aca="false">IF(OR($B235="",J235="（未附）"),"",HYPERLINK(IF(LEFT(J235,4)="http",J235,設定!$B$7&amp;J235),"開啟"))</f>
        <v/>
      </c>
    </row>
    <row r="236" customFormat="false" ht="15" hidden="false" customHeight="false" outlineLevel="0" collapsed="false">
      <c r="A236" s="35" t="n">
        <v>228</v>
      </c>
      <c r="B236" s="23" t="str">
        <f aca="false">IFERROR(INDEX(憑證錄入!$A$6:$A$505,MATCH(A236,憑證錄入!$P$6:$P$505,0)),"")</f>
        <v/>
      </c>
      <c r="C236" s="36" t="str">
        <f aca="false">IF($B236="","",INDEX(憑證錄入!$B$6:$B$505,MATCH($B236,憑證錄入!$A$6:$A$505,0)))</f>
        <v/>
      </c>
      <c r="D236" s="37" t="str">
        <f aca="false">IF($B236="","",INDEX(憑證錄入!$C$6:$C$505,MATCH($B236,憑證錄入!$A$6:$A$505,0))&amp;"")</f>
        <v/>
      </c>
      <c r="E236" s="8" t="str">
        <f aca="false">IF($B236="","",INDEX(憑證錄入!$D$6:$D$505,MATCH($B236,憑證錄入!$A$6:$A$505,0))&amp;"")</f>
        <v/>
      </c>
      <c r="F236" s="23" t="str">
        <f aca="false">IF($B236="","",COUNTIF(憑證錄入!$A$6:$A$505,$B236))</f>
        <v/>
      </c>
      <c r="G236" s="38" t="str">
        <f aca="false">IF($B236="","",SUMIF(憑證錄入!$A$6:$A$505,$B236,憑證錄入!$G$6:$G$505))</f>
        <v/>
      </c>
      <c r="H236" s="38" t="str">
        <f aca="false">IF($B236="","",SUMIF(憑證錄入!$A$6:$A$505,$B236,憑證錄入!$H$6:$H$505))</f>
        <v/>
      </c>
      <c r="I236" s="23" t="str">
        <f aca="false">IF($B236="","",IF(ROUND(G236-H236,2)=0,"✔","借貸不平"))</f>
        <v/>
      </c>
      <c r="J236" s="39" t="str">
        <f aca="false">IF($B236="","",IF(INDEX(憑證錄入!$I$6:$I$505,MATCH($B236,憑證錄入!$A$6:$A$505,0))&amp;""="","（未附）",INDEX(憑證錄入!$I$6:$I$505,MATCH($B236,憑證錄入!$A$6:$A$505,0))&amp;""))</f>
        <v/>
      </c>
      <c r="K236" s="32" t="str">
        <f aca="false">IF(OR($B236="",J236="（未附）"),"",HYPERLINK(IF(LEFT(J236,4)="http",J236,設定!$B$7&amp;J236),"開啟"))</f>
        <v/>
      </c>
    </row>
    <row r="237" customFormat="false" ht="15" hidden="false" customHeight="false" outlineLevel="0" collapsed="false">
      <c r="A237" s="35" t="n">
        <v>229</v>
      </c>
      <c r="B237" s="23" t="str">
        <f aca="false">IFERROR(INDEX(憑證錄入!$A$6:$A$505,MATCH(A237,憑證錄入!$P$6:$P$505,0)),"")</f>
        <v/>
      </c>
      <c r="C237" s="36" t="str">
        <f aca="false">IF($B237="","",INDEX(憑證錄入!$B$6:$B$505,MATCH($B237,憑證錄入!$A$6:$A$505,0)))</f>
        <v/>
      </c>
      <c r="D237" s="37" t="str">
        <f aca="false">IF($B237="","",INDEX(憑證錄入!$C$6:$C$505,MATCH($B237,憑證錄入!$A$6:$A$505,0))&amp;"")</f>
        <v/>
      </c>
      <c r="E237" s="8" t="str">
        <f aca="false">IF($B237="","",INDEX(憑證錄入!$D$6:$D$505,MATCH($B237,憑證錄入!$A$6:$A$505,0))&amp;"")</f>
        <v/>
      </c>
      <c r="F237" s="23" t="str">
        <f aca="false">IF($B237="","",COUNTIF(憑證錄入!$A$6:$A$505,$B237))</f>
        <v/>
      </c>
      <c r="G237" s="38" t="str">
        <f aca="false">IF($B237="","",SUMIF(憑證錄入!$A$6:$A$505,$B237,憑證錄入!$G$6:$G$505))</f>
        <v/>
      </c>
      <c r="H237" s="38" t="str">
        <f aca="false">IF($B237="","",SUMIF(憑證錄入!$A$6:$A$505,$B237,憑證錄入!$H$6:$H$505))</f>
        <v/>
      </c>
      <c r="I237" s="23" t="str">
        <f aca="false">IF($B237="","",IF(ROUND(G237-H237,2)=0,"✔","借貸不平"))</f>
        <v/>
      </c>
      <c r="J237" s="39" t="str">
        <f aca="false">IF($B237="","",IF(INDEX(憑證錄入!$I$6:$I$505,MATCH($B237,憑證錄入!$A$6:$A$505,0))&amp;""="","（未附）",INDEX(憑證錄入!$I$6:$I$505,MATCH($B237,憑證錄入!$A$6:$A$505,0))&amp;""))</f>
        <v/>
      </c>
      <c r="K237" s="32" t="str">
        <f aca="false">IF(OR($B237="",J237="（未附）"),"",HYPERLINK(IF(LEFT(J237,4)="http",J237,設定!$B$7&amp;J237),"開啟"))</f>
        <v/>
      </c>
    </row>
    <row r="238" customFormat="false" ht="15" hidden="false" customHeight="false" outlineLevel="0" collapsed="false">
      <c r="A238" s="35" t="n">
        <v>230</v>
      </c>
      <c r="B238" s="23" t="str">
        <f aca="false">IFERROR(INDEX(憑證錄入!$A$6:$A$505,MATCH(A238,憑證錄入!$P$6:$P$505,0)),"")</f>
        <v/>
      </c>
      <c r="C238" s="36" t="str">
        <f aca="false">IF($B238="","",INDEX(憑證錄入!$B$6:$B$505,MATCH($B238,憑證錄入!$A$6:$A$505,0)))</f>
        <v/>
      </c>
      <c r="D238" s="37" t="str">
        <f aca="false">IF($B238="","",INDEX(憑證錄入!$C$6:$C$505,MATCH($B238,憑證錄入!$A$6:$A$505,0))&amp;"")</f>
        <v/>
      </c>
      <c r="E238" s="8" t="str">
        <f aca="false">IF($B238="","",INDEX(憑證錄入!$D$6:$D$505,MATCH($B238,憑證錄入!$A$6:$A$505,0))&amp;"")</f>
        <v/>
      </c>
      <c r="F238" s="23" t="str">
        <f aca="false">IF($B238="","",COUNTIF(憑證錄入!$A$6:$A$505,$B238))</f>
        <v/>
      </c>
      <c r="G238" s="38" t="str">
        <f aca="false">IF($B238="","",SUMIF(憑證錄入!$A$6:$A$505,$B238,憑證錄入!$G$6:$G$505))</f>
        <v/>
      </c>
      <c r="H238" s="38" t="str">
        <f aca="false">IF($B238="","",SUMIF(憑證錄入!$A$6:$A$505,$B238,憑證錄入!$H$6:$H$505))</f>
        <v/>
      </c>
      <c r="I238" s="23" t="str">
        <f aca="false">IF($B238="","",IF(ROUND(G238-H238,2)=0,"✔","借貸不平"))</f>
        <v/>
      </c>
      <c r="J238" s="39" t="str">
        <f aca="false">IF($B238="","",IF(INDEX(憑證錄入!$I$6:$I$505,MATCH($B238,憑證錄入!$A$6:$A$505,0))&amp;""="","（未附）",INDEX(憑證錄入!$I$6:$I$505,MATCH($B238,憑證錄入!$A$6:$A$505,0))&amp;""))</f>
        <v/>
      </c>
      <c r="K238" s="32" t="str">
        <f aca="false">IF(OR($B238="",J238="（未附）"),"",HYPERLINK(IF(LEFT(J238,4)="http",J238,設定!$B$7&amp;J238),"開啟"))</f>
        <v/>
      </c>
    </row>
    <row r="239" customFormat="false" ht="15" hidden="false" customHeight="false" outlineLevel="0" collapsed="false">
      <c r="A239" s="35" t="n">
        <v>231</v>
      </c>
      <c r="B239" s="23" t="str">
        <f aca="false">IFERROR(INDEX(憑證錄入!$A$6:$A$505,MATCH(A239,憑證錄入!$P$6:$P$505,0)),"")</f>
        <v/>
      </c>
      <c r="C239" s="36" t="str">
        <f aca="false">IF($B239="","",INDEX(憑證錄入!$B$6:$B$505,MATCH($B239,憑證錄入!$A$6:$A$505,0)))</f>
        <v/>
      </c>
      <c r="D239" s="37" t="str">
        <f aca="false">IF($B239="","",INDEX(憑證錄入!$C$6:$C$505,MATCH($B239,憑證錄入!$A$6:$A$505,0))&amp;"")</f>
        <v/>
      </c>
      <c r="E239" s="8" t="str">
        <f aca="false">IF($B239="","",INDEX(憑證錄入!$D$6:$D$505,MATCH($B239,憑證錄入!$A$6:$A$505,0))&amp;"")</f>
        <v/>
      </c>
      <c r="F239" s="23" t="str">
        <f aca="false">IF($B239="","",COUNTIF(憑證錄入!$A$6:$A$505,$B239))</f>
        <v/>
      </c>
      <c r="G239" s="38" t="str">
        <f aca="false">IF($B239="","",SUMIF(憑證錄入!$A$6:$A$505,$B239,憑證錄入!$G$6:$G$505))</f>
        <v/>
      </c>
      <c r="H239" s="38" t="str">
        <f aca="false">IF($B239="","",SUMIF(憑證錄入!$A$6:$A$505,$B239,憑證錄入!$H$6:$H$505))</f>
        <v/>
      </c>
      <c r="I239" s="23" t="str">
        <f aca="false">IF($B239="","",IF(ROUND(G239-H239,2)=0,"✔","借貸不平"))</f>
        <v/>
      </c>
      <c r="J239" s="39" t="str">
        <f aca="false">IF($B239="","",IF(INDEX(憑證錄入!$I$6:$I$505,MATCH($B239,憑證錄入!$A$6:$A$505,0))&amp;""="","（未附）",INDEX(憑證錄入!$I$6:$I$505,MATCH($B239,憑證錄入!$A$6:$A$505,0))&amp;""))</f>
        <v/>
      </c>
      <c r="K239" s="32" t="str">
        <f aca="false">IF(OR($B239="",J239="（未附）"),"",HYPERLINK(IF(LEFT(J239,4)="http",J239,設定!$B$7&amp;J239),"開啟"))</f>
        <v/>
      </c>
    </row>
    <row r="240" customFormat="false" ht="15" hidden="false" customHeight="false" outlineLevel="0" collapsed="false">
      <c r="A240" s="35" t="n">
        <v>232</v>
      </c>
      <c r="B240" s="23" t="str">
        <f aca="false">IFERROR(INDEX(憑證錄入!$A$6:$A$505,MATCH(A240,憑證錄入!$P$6:$P$505,0)),"")</f>
        <v/>
      </c>
      <c r="C240" s="36" t="str">
        <f aca="false">IF($B240="","",INDEX(憑證錄入!$B$6:$B$505,MATCH($B240,憑證錄入!$A$6:$A$505,0)))</f>
        <v/>
      </c>
      <c r="D240" s="37" t="str">
        <f aca="false">IF($B240="","",INDEX(憑證錄入!$C$6:$C$505,MATCH($B240,憑證錄入!$A$6:$A$505,0))&amp;"")</f>
        <v/>
      </c>
      <c r="E240" s="8" t="str">
        <f aca="false">IF($B240="","",INDEX(憑證錄入!$D$6:$D$505,MATCH($B240,憑證錄入!$A$6:$A$505,0))&amp;"")</f>
        <v/>
      </c>
      <c r="F240" s="23" t="str">
        <f aca="false">IF($B240="","",COUNTIF(憑證錄入!$A$6:$A$505,$B240))</f>
        <v/>
      </c>
      <c r="G240" s="38" t="str">
        <f aca="false">IF($B240="","",SUMIF(憑證錄入!$A$6:$A$505,$B240,憑證錄入!$G$6:$G$505))</f>
        <v/>
      </c>
      <c r="H240" s="38" t="str">
        <f aca="false">IF($B240="","",SUMIF(憑證錄入!$A$6:$A$505,$B240,憑證錄入!$H$6:$H$505))</f>
        <v/>
      </c>
      <c r="I240" s="23" t="str">
        <f aca="false">IF($B240="","",IF(ROUND(G240-H240,2)=0,"✔","借貸不平"))</f>
        <v/>
      </c>
      <c r="J240" s="39" t="str">
        <f aca="false">IF($B240="","",IF(INDEX(憑證錄入!$I$6:$I$505,MATCH($B240,憑證錄入!$A$6:$A$505,0))&amp;""="","（未附）",INDEX(憑證錄入!$I$6:$I$505,MATCH($B240,憑證錄入!$A$6:$A$505,0))&amp;""))</f>
        <v/>
      </c>
      <c r="K240" s="32" t="str">
        <f aca="false">IF(OR($B240="",J240="（未附）"),"",HYPERLINK(IF(LEFT(J240,4)="http",J240,設定!$B$7&amp;J240),"開啟"))</f>
        <v/>
      </c>
    </row>
    <row r="241" customFormat="false" ht="15" hidden="false" customHeight="false" outlineLevel="0" collapsed="false">
      <c r="A241" s="35" t="n">
        <v>233</v>
      </c>
      <c r="B241" s="23" t="str">
        <f aca="false">IFERROR(INDEX(憑證錄入!$A$6:$A$505,MATCH(A241,憑證錄入!$P$6:$P$505,0)),"")</f>
        <v/>
      </c>
      <c r="C241" s="36" t="str">
        <f aca="false">IF($B241="","",INDEX(憑證錄入!$B$6:$B$505,MATCH($B241,憑證錄入!$A$6:$A$505,0)))</f>
        <v/>
      </c>
      <c r="D241" s="37" t="str">
        <f aca="false">IF($B241="","",INDEX(憑證錄入!$C$6:$C$505,MATCH($B241,憑證錄入!$A$6:$A$505,0))&amp;"")</f>
        <v/>
      </c>
      <c r="E241" s="8" t="str">
        <f aca="false">IF($B241="","",INDEX(憑證錄入!$D$6:$D$505,MATCH($B241,憑證錄入!$A$6:$A$505,0))&amp;"")</f>
        <v/>
      </c>
      <c r="F241" s="23" t="str">
        <f aca="false">IF($B241="","",COUNTIF(憑證錄入!$A$6:$A$505,$B241))</f>
        <v/>
      </c>
      <c r="G241" s="38" t="str">
        <f aca="false">IF($B241="","",SUMIF(憑證錄入!$A$6:$A$505,$B241,憑證錄入!$G$6:$G$505))</f>
        <v/>
      </c>
      <c r="H241" s="38" t="str">
        <f aca="false">IF($B241="","",SUMIF(憑證錄入!$A$6:$A$505,$B241,憑證錄入!$H$6:$H$505))</f>
        <v/>
      </c>
      <c r="I241" s="23" t="str">
        <f aca="false">IF($B241="","",IF(ROUND(G241-H241,2)=0,"✔","借貸不平"))</f>
        <v/>
      </c>
      <c r="J241" s="39" t="str">
        <f aca="false">IF($B241="","",IF(INDEX(憑證錄入!$I$6:$I$505,MATCH($B241,憑證錄入!$A$6:$A$505,0))&amp;""="","（未附）",INDEX(憑證錄入!$I$6:$I$505,MATCH($B241,憑證錄入!$A$6:$A$505,0))&amp;""))</f>
        <v/>
      </c>
      <c r="K241" s="32" t="str">
        <f aca="false">IF(OR($B241="",J241="（未附）"),"",HYPERLINK(IF(LEFT(J241,4)="http",J241,設定!$B$7&amp;J241),"開啟"))</f>
        <v/>
      </c>
    </row>
    <row r="242" customFormat="false" ht="15" hidden="false" customHeight="false" outlineLevel="0" collapsed="false">
      <c r="A242" s="35" t="n">
        <v>234</v>
      </c>
      <c r="B242" s="23" t="str">
        <f aca="false">IFERROR(INDEX(憑證錄入!$A$6:$A$505,MATCH(A242,憑證錄入!$P$6:$P$505,0)),"")</f>
        <v/>
      </c>
      <c r="C242" s="36" t="str">
        <f aca="false">IF($B242="","",INDEX(憑證錄入!$B$6:$B$505,MATCH($B242,憑證錄入!$A$6:$A$505,0)))</f>
        <v/>
      </c>
      <c r="D242" s="37" t="str">
        <f aca="false">IF($B242="","",INDEX(憑證錄入!$C$6:$C$505,MATCH($B242,憑證錄入!$A$6:$A$505,0))&amp;"")</f>
        <v/>
      </c>
      <c r="E242" s="8" t="str">
        <f aca="false">IF($B242="","",INDEX(憑證錄入!$D$6:$D$505,MATCH($B242,憑證錄入!$A$6:$A$505,0))&amp;"")</f>
        <v/>
      </c>
      <c r="F242" s="23" t="str">
        <f aca="false">IF($B242="","",COUNTIF(憑證錄入!$A$6:$A$505,$B242))</f>
        <v/>
      </c>
      <c r="G242" s="38" t="str">
        <f aca="false">IF($B242="","",SUMIF(憑證錄入!$A$6:$A$505,$B242,憑證錄入!$G$6:$G$505))</f>
        <v/>
      </c>
      <c r="H242" s="38" t="str">
        <f aca="false">IF($B242="","",SUMIF(憑證錄入!$A$6:$A$505,$B242,憑證錄入!$H$6:$H$505))</f>
        <v/>
      </c>
      <c r="I242" s="23" t="str">
        <f aca="false">IF($B242="","",IF(ROUND(G242-H242,2)=0,"✔","借貸不平"))</f>
        <v/>
      </c>
      <c r="J242" s="39" t="str">
        <f aca="false">IF($B242="","",IF(INDEX(憑證錄入!$I$6:$I$505,MATCH($B242,憑證錄入!$A$6:$A$505,0))&amp;""="","（未附）",INDEX(憑證錄入!$I$6:$I$505,MATCH($B242,憑證錄入!$A$6:$A$505,0))&amp;""))</f>
        <v/>
      </c>
      <c r="K242" s="32" t="str">
        <f aca="false">IF(OR($B242="",J242="（未附）"),"",HYPERLINK(IF(LEFT(J242,4)="http",J242,設定!$B$7&amp;J242),"開啟"))</f>
        <v/>
      </c>
    </row>
    <row r="243" customFormat="false" ht="15" hidden="false" customHeight="false" outlineLevel="0" collapsed="false">
      <c r="A243" s="35" t="n">
        <v>235</v>
      </c>
      <c r="B243" s="23" t="str">
        <f aca="false">IFERROR(INDEX(憑證錄入!$A$6:$A$505,MATCH(A243,憑證錄入!$P$6:$P$505,0)),"")</f>
        <v/>
      </c>
      <c r="C243" s="36" t="str">
        <f aca="false">IF($B243="","",INDEX(憑證錄入!$B$6:$B$505,MATCH($B243,憑證錄入!$A$6:$A$505,0)))</f>
        <v/>
      </c>
      <c r="D243" s="37" t="str">
        <f aca="false">IF($B243="","",INDEX(憑證錄入!$C$6:$C$505,MATCH($B243,憑證錄入!$A$6:$A$505,0))&amp;"")</f>
        <v/>
      </c>
      <c r="E243" s="8" t="str">
        <f aca="false">IF($B243="","",INDEX(憑證錄入!$D$6:$D$505,MATCH($B243,憑證錄入!$A$6:$A$505,0))&amp;"")</f>
        <v/>
      </c>
      <c r="F243" s="23" t="str">
        <f aca="false">IF($B243="","",COUNTIF(憑證錄入!$A$6:$A$505,$B243))</f>
        <v/>
      </c>
      <c r="G243" s="38" t="str">
        <f aca="false">IF($B243="","",SUMIF(憑證錄入!$A$6:$A$505,$B243,憑證錄入!$G$6:$G$505))</f>
        <v/>
      </c>
      <c r="H243" s="38" t="str">
        <f aca="false">IF($B243="","",SUMIF(憑證錄入!$A$6:$A$505,$B243,憑證錄入!$H$6:$H$505))</f>
        <v/>
      </c>
      <c r="I243" s="23" t="str">
        <f aca="false">IF($B243="","",IF(ROUND(G243-H243,2)=0,"✔","借貸不平"))</f>
        <v/>
      </c>
      <c r="J243" s="39" t="str">
        <f aca="false">IF($B243="","",IF(INDEX(憑證錄入!$I$6:$I$505,MATCH($B243,憑證錄入!$A$6:$A$505,0))&amp;""="","（未附）",INDEX(憑證錄入!$I$6:$I$505,MATCH($B243,憑證錄入!$A$6:$A$505,0))&amp;""))</f>
        <v/>
      </c>
      <c r="K243" s="32" t="str">
        <f aca="false">IF(OR($B243="",J243="（未附）"),"",HYPERLINK(IF(LEFT(J243,4)="http",J243,設定!$B$7&amp;J243),"開啟"))</f>
        <v/>
      </c>
    </row>
    <row r="244" customFormat="false" ht="15" hidden="false" customHeight="false" outlineLevel="0" collapsed="false">
      <c r="A244" s="35" t="n">
        <v>236</v>
      </c>
      <c r="B244" s="23" t="str">
        <f aca="false">IFERROR(INDEX(憑證錄入!$A$6:$A$505,MATCH(A244,憑證錄入!$P$6:$P$505,0)),"")</f>
        <v/>
      </c>
      <c r="C244" s="36" t="str">
        <f aca="false">IF($B244="","",INDEX(憑證錄入!$B$6:$B$505,MATCH($B244,憑證錄入!$A$6:$A$505,0)))</f>
        <v/>
      </c>
      <c r="D244" s="37" t="str">
        <f aca="false">IF($B244="","",INDEX(憑證錄入!$C$6:$C$505,MATCH($B244,憑證錄入!$A$6:$A$505,0))&amp;"")</f>
        <v/>
      </c>
      <c r="E244" s="8" t="str">
        <f aca="false">IF($B244="","",INDEX(憑證錄入!$D$6:$D$505,MATCH($B244,憑證錄入!$A$6:$A$505,0))&amp;"")</f>
        <v/>
      </c>
      <c r="F244" s="23" t="str">
        <f aca="false">IF($B244="","",COUNTIF(憑證錄入!$A$6:$A$505,$B244))</f>
        <v/>
      </c>
      <c r="G244" s="38" t="str">
        <f aca="false">IF($B244="","",SUMIF(憑證錄入!$A$6:$A$505,$B244,憑證錄入!$G$6:$G$505))</f>
        <v/>
      </c>
      <c r="H244" s="38" t="str">
        <f aca="false">IF($B244="","",SUMIF(憑證錄入!$A$6:$A$505,$B244,憑證錄入!$H$6:$H$505))</f>
        <v/>
      </c>
      <c r="I244" s="23" t="str">
        <f aca="false">IF($B244="","",IF(ROUND(G244-H244,2)=0,"✔","借貸不平"))</f>
        <v/>
      </c>
      <c r="J244" s="39" t="str">
        <f aca="false">IF($B244="","",IF(INDEX(憑證錄入!$I$6:$I$505,MATCH($B244,憑證錄入!$A$6:$A$505,0))&amp;""="","（未附）",INDEX(憑證錄入!$I$6:$I$505,MATCH($B244,憑證錄入!$A$6:$A$505,0))&amp;""))</f>
        <v/>
      </c>
      <c r="K244" s="32" t="str">
        <f aca="false">IF(OR($B244="",J244="（未附）"),"",HYPERLINK(IF(LEFT(J244,4)="http",J244,設定!$B$7&amp;J244),"開啟"))</f>
        <v/>
      </c>
    </row>
    <row r="245" customFormat="false" ht="15" hidden="false" customHeight="false" outlineLevel="0" collapsed="false">
      <c r="A245" s="35" t="n">
        <v>237</v>
      </c>
      <c r="B245" s="23" t="str">
        <f aca="false">IFERROR(INDEX(憑證錄入!$A$6:$A$505,MATCH(A245,憑證錄入!$P$6:$P$505,0)),"")</f>
        <v/>
      </c>
      <c r="C245" s="36" t="str">
        <f aca="false">IF($B245="","",INDEX(憑證錄入!$B$6:$B$505,MATCH($B245,憑證錄入!$A$6:$A$505,0)))</f>
        <v/>
      </c>
      <c r="D245" s="37" t="str">
        <f aca="false">IF($B245="","",INDEX(憑證錄入!$C$6:$C$505,MATCH($B245,憑證錄入!$A$6:$A$505,0))&amp;"")</f>
        <v/>
      </c>
      <c r="E245" s="8" t="str">
        <f aca="false">IF($B245="","",INDEX(憑證錄入!$D$6:$D$505,MATCH($B245,憑證錄入!$A$6:$A$505,0))&amp;"")</f>
        <v/>
      </c>
      <c r="F245" s="23" t="str">
        <f aca="false">IF($B245="","",COUNTIF(憑證錄入!$A$6:$A$505,$B245))</f>
        <v/>
      </c>
      <c r="G245" s="38" t="str">
        <f aca="false">IF($B245="","",SUMIF(憑證錄入!$A$6:$A$505,$B245,憑證錄入!$G$6:$G$505))</f>
        <v/>
      </c>
      <c r="H245" s="38" t="str">
        <f aca="false">IF($B245="","",SUMIF(憑證錄入!$A$6:$A$505,$B245,憑證錄入!$H$6:$H$505))</f>
        <v/>
      </c>
      <c r="I245" s="23" t="str">
        <f aca="false">IF($B245="","",IF(ROUND(G245-H245,2)=0,"✔","借貸不平"))</f>
        <v/>
      </c>
      <c r="J245" s="39" t="str">
        <f aca="false">IF($B245="","",IF(INDEX(憑證錄入!$I$6:$I$505,MATCH($B245,憑證錄入!$A$6:$A$505,0))&amp;""="","（未附）",INDEX(憑證錄入!$I$6:$I$505,MATCH($B245,憑證錄入!$A$6:$A$505,0))&amp;""))</f>
        <v/>
      </c>
      <c r="K245" s="32" t="str">
        <f aca="false">IF(OR($B245="",J245="（未附）"),"",HYPERLINK(IF(LEFT(J245,4)="http",J245,設定!$B$7&amp;J245),"開啟"))</f>
        <v/>
      </c>
    </row>
    <row r="246" customFormat="false" ht="15" hidden="false" customHeight="false" outlineLevel="0" collapsed="false">
      <c r="A246" s="35" t="n">
        <v>238</v>
      </c>
      <c r="B246" s="23" t="str">
        <f aca="false">IFERROR(INDEX(憑證錄入!$A$6:$A$505,MATCH(A246,憑證錄入!$P$6:$P$505,0)),"")</f>
        <v/>
      </c>
      <c r="C246" s="36" t="str">
        <f aca="false">IF($B246="","",INDEX(憑證錄入!$B$6:$B$505,MATCH($B246,憑證錄入!$A$6:$A$505,0)))</f>
        <v/>
      </c>
      <c r="D246" s="37" t="str">
        <f aca="false">IF($B246="","",INDEX(憑證錄入!$C$6:$C$505,MATCH($B246,憑證錄入!$A$6:$A$505,0))&amp;"")</f>
        <v/>
      </c>
      <c r="E246" s="8" t="str">
        <f aca="false">IF($B246="","",INDEX(憑證錄入!$D$6:$D$505,MATCH($B246,憑證錄入!$A$6:$A$505,0))&amp;"")</f>
        <v/>
      </c>
      <c r="F246" s="23" t="str">
        <f aca="false">IF($B246="","",COUNTIF(憑證錄入!$A$6:$A$505,$B246))</f>
        <v/>
      </c>
      <c r="G246" s="38" t="str">
        <f aca="false">IF($B246="","",SUMIF(憑證錄入!$A$6:$A$505,$B246,憑證錄入!$G$6:$G$505))</f>
        <v/>
      </c>
      <c r="H246" s="38" t="str">
        <f aca="false">IF($B246="","",SUMIF(憑證錄入!$A$6:$A$505,$B246,憑證錄入!$H$6:$H$505))</f>
        <v/>
      </c>
      <c r="I246" s="23" t="str">
        <f aca="false">IF($B246="","",IF(ROUND(G246-H246,2)=0,"✔","借貸不平"))</f>
        <v/>
      </c>
      <c r="J246" s="39" t="str">
        <f aca="false">IF($B246="","",IF(INDEX(憑證錄入!$I$6:$I$505,MATCH($B246,憑證錄入!$A$6:$A$505,0))&amp;""="","（未附）",INDEX(憑證錄入!$I$6:$I$505,MATCH($B246,憑證錄入!$A$6:$A$505,0))&amp;""))</f>
        <v/>
      </c>
      <c r="K246" s="32" t="str">
        <f aca="false">IF(OR($B246="",J246="（未附）"),"",HYPERLINK(IF(LEFT(J246,4)="http",J246,設定!$B$7&amp;J246),"開啟"))</f>
        <v/>
      </c>
    </row>
    <row r="247" customFormat="false" ht="15" hidden="false" customHeight="false" outlineLevel="0" collapsed="false">
      <c r="A247" s="35" t="n">
        <v>239</v>
      </c>
      <c r="B247" s="23" t="str">
        <f aca="false">IFERROR(INDEX(憑證錄入!$A$6:$A$505,MATCH(A247,憑證錄入!$P$6:$P$505,0)),"")</f>
        <v/>
      </c>
      <c r="C247" s="36" t="str">
        <f aca="false">IF($B247="","",INDEX(憑證錄入!$B$6:$B$505,MATCH($B247,憑證錄入!$A$6:$A$505,0)))</f>
        <v/>
      </c>
      <c r="D247" s="37" t="str">
        <f aca="false">IF($B247="","",INDEX(憑證錄入!$C$6:$C$505,MATCH($B247,憑證錄入!$A$6:$A$505,0))&amp;"")</f>
        <v/>
      </c>
      <c r="E247" s="8" t="str">
        <f aca="false">IF($B247="","",INDEX(憑證錄入!$D$6:$D$505,MATCH($B247,憑證錄入!$A$6:$A$505,0))&amp;"")</f>
        <v/>
      </c>
      <c r="F247" s="23" t="str">
        <f aca="false">IF($B247="","",COUNTIF(憑證錄入!$A$6:$A$505,$B247))</f>
        <v/>
      </c>
      <c r="G247" s="38" t="str">
        <f aca="false">IF($B247="","",SUMIF(憑證錄入!$A$6:$A$505,$B247,憑證錄入!$G$6:$G$505))</f>
        <v/>
      </c>
      <c r="H247" s="38" t="str">
        <f aca="false">IF($B247="","",SUMIF(憑證錄入!$A$6:$A$505,$B247,憑證錄入!$H$6:$H$505))</f>
        <v/>
      </c>
      <c r="I247" s="23" t="str">
        <f aca="false">IF($B247="","",IF(ROUND(G247-H247,2)=0,"✔","借貸不平"))</f>
        <v/>
      </c>
      <c r="J247" s="39" t="str">
        <f aca="false">IF($B247="","",IF(INDEX(憑證錄入!$I$6:$I$505,MATCH($B247,憑證錄入!$A$6:$A$505,0))&amp;""="","（未附）",INDEX(憑證錄入!$I$6:$I$505,MATCH($B247,憑證錄入!$A$6:$A$505,0))&amp;""))</f>
        <v/>
      </c>
      <c r="K247" s="32" t="str">
        <f aca="false">IF(OR($B247="",J247="（未附）"),"",HYPERLINK(IF(LEFT(J247,4)="http",J247,設定!$B$7&amp;J247),"開啟"))</f>
        <v/>
      </c>
    </row>
    <row r="248" customFormat="false" ht="15" hidden="false" customHeight="false" outlineLevel="0" collapsed="false">
      <c r="A248" s="35" t="n">
        <v>240</v>
      </c>
      <c r="B248" s="23" t="str">
        <f aca="false">IFERROR(INDEX(憑證錄入!$A$6:$A$505,MATCH(A248,憑證錄入!$P$6:$P$505,0)),"")</f>
        <v/>
      </c>
      <c r="C248" s="36" t="str">
        <f aca="false">IF($B248="","",INDEX(憑證錄入!$B$6:$B$505,MATCH($B248,憑證錄入!$A$6:$A$505,0)))</f>
        <v/>
      </c>
      <c r="D248" s="37" t="str">
        <f aca="false">IF($B248="","",INDEX(憑證錄入!$C$6:$C$505,MATCH($B248,憑證錄入!$A$6:$A$505,0))&amp;"")</f>
        <v/>
      </c>
      <c r="E248" s="8" t="str">
        <f aca="false">IF($B248="","",INDEX(憑證錄入!$D$6:$D$505,MATCH($B248,憑證錄入!$A$6:$A$505,0))&amp;"")</f>
        <v/>
      </c>
      <c r="F248" s="23" t="str">
        <f aca="false">IF($B248="","",COUNTIF(憑證錄入!$A$6:$A$505,$B248))</f>
        <v/>
      </c>
      <c r="G248" s="38" t="str">
        <f aca="false">IF($B248="","",SUMIF(憑證錄入!$A$6:$A$505,$B248,憑證錄入!$G$6:$G$505))</f>
        <v/>
      </c>
      <c r="H248" s="38" t="str">
        <f aca="false">IF($B248="","",SUMIF(憑證錄入!$A$6:$A$505,$B248,憑證錄入!$H$6:$H$505))</f>
        <v/>
      </c>
      <c r="I248" s="23" t="str">
        <f aca="false">IF($B248="","",IF(ROUND(G248-H248,2)=0,"✔","借貸不平"))</f>
        <v/>
      </c>
      <c r="J248" s="39" t="str">
        <f aca="false">IF($B248="","",IF(INDEX(憑證錄入!$I$6:$I$505,MATCH($B248,憑證錄入!$A$6:$A$505,0))&amp;""="","（未附）",INDEX(憑證錄入!$I$6:$I$505,MATCH($B248,憑證錄入!$A$6:$A$505,0))&amp;""))</f>
        <v/>
      </c>
      <c r="K248" s="32" t="str">
        <f aca="false">IF(OR($B248="",J248="（未附）"),"",HYPERLINK(IF(LEFT(J248,4)="http",J248,設定!$B$7&amp;J248),"開啟"))</f>
        <v/>
      </c>
    </row>
    <row r="249" customFormat="false" ht="15" hidden="false" customHeight="false" outlineLevel="0" collapsed="false">
      <c r="A249" s="35" t="n">
        <v>241</v>
      </c>
      <c r="B249" s="23" t="str">
        <f aca="false">IFERROR(INDEX(憑證錄入!$A$6:$A$505,MATCH(A249,憑證錄入!$P$6:$P$505,0)),"")</f>
        <v/>
      </c>
      <c r="C249" s="36" t="str">
        <f aca="false">IF($B249="","",INDEX(憑證錄入!$B$6:$B$505,MATCH($B249,憑證錄入!$A$6:$A$505,0)))</f>
        <v/>
      </c>
      <c r="D249" s="37" t="str">
        <f aca="false">IF($B249="","",INDEX(憑證錄入!$C$6:$C$505,MATCH($B249,憑證錄入!$A$6:$A$505,0))&amp;"")</f>
        <v/>
      </c>
      <c r="E249" s="8" t="str">
        <f aca="false">IF($B249="","",INDEX(憑證錄入!$D$6:$D$505,MATCH($B249,憑證錄入!$A$6:$A$505,0))&amp;"")</f>
        <v/>
      </c>
      <c r="F249" s="23" t="str">
        <f aca="false">IF($B249="","",COUNTIF(憑證錄入!$A$6:$A$505,$B249))</f>
        <v/>
      </c>
      <c r="G249" s="38" t="str">
        <f aca="false">IF($B249="","",SUMIF(憑證錄入!$A$6:$A$505,$B249,憑證錄入!$G$6:$G$505))</f>
        <v/>
      </c>
      <c r="H249" s="38" t="str">
        <f aca="false">IF($B249="","",SUMIF(憑證錄入!$A$6:$A$505,$B249,憑證錄入!$H$6:$H$505))</f>
        <v/>
      </c>
      <c r="I249" s="23" t="str">
        <f aca="false">IF($B249="","",IF(ROUND(G249-H249,2)=0,"✔","借貸不平"))</f>
        <v/>
      </c>
      <c r="J249" s="39" t="str">
        <f aca="false">IF($B249="","",IF(INDEX(憑證錄入!$I$6:$I$505,MATCH($B249,憑證錄入!$A$6:$A$505,0))&amp;""="","（未附）",INDEX(憑證錄入!$I$6:$I$505,MATCH($B249,憑證錄入!$A$6:$A$505,0))&amp;""))</f>
        <v/>
      </c>
      <c r="K249" s="32" t="str">
        <f aca="false">IF(OR($B249="",J249="（未附）"),"",HYPERLINK(IF(LEFT(J249,4)="http",J249,設定!$B$7&amp;J249),"開啟"))</f>
        <v/>
      </c>
    </row>
    <row r="250" customFormat="false" ht="15" hidden="false" customHeight="false" outlineLevel="0" collapsed="false">
      <c r="A250" s="35" t="n">
        <v>242</v>
      </c>
      <c r="B250" s="23" t="str">
        <f aca="false">IFERROR(INDEX(憑證錄入!$A$6:$A$505,MATCH(A250,憑證錄入!$P$6:$P$505,0)),"")</f>
        <v/>
      </c>
      <c r="C250" s="36" t="str">
        <f aca="false">IF($B250="","",INDEX(憑證錄入!$B$6:$B$505,MATCH($B250,憑證錄入!$A$6:$A$505,0)))</f>
        <v/>
      </c>
      <c r="D250" s="37" t="str">
        <f aca="false">IF($B250="","",INDEX(憑證錄入!$C$6:$C$505,MATCH($B250,憑證錄入!$A$6:$A$505,0))&amp;"")</f>
        <v/>
      </c>
      <c r="E250" s="8" t="str">
        <f aca="false">IF($B250="","",INDEX(憑證錄入!$D$6:$D$505,MATCH($B250,憑證錄入!$A$6:$A$505,0))&amp;"")</f>
        <v/>
      </c>
      <c r="F250" s="23" t="str">
        <f aca="false">IF($B250="","",COUNTIF(憑證錄入!$A$6:$A$505,$B250))</f>
        <v/>
      </c>
      <c r="G250" s="38" t="str">
        <f aca="false">IF($B250="","",SUMIF(憑證錄入!$A$6:$A$505,$B250,憑證錄入!$G$6:$G$505))</f>
        <v/>
      </c>
      <c r="H250" s="38" t="str">
        <f aca="false">IF($B250="","",SUMIF(憑證錄入!$A$6:$A$505,$B250,憑證錄入!$H$6:$H$505))</f>
        <v/>
      </c>
      <c r="I250" s="23" t="str">
        <f aca="false">IF($B250="","",IF(ROUND(G250-H250,2)=0,"✔","借貸不平"))</f>
        <v/>
      </c>
      <c r="J250" s="39" t="str">
        <f aca="false">IF($B250="","",IF(INDEX(憑證錄入!$I$6:$I$505,MATCH($B250,憑證錄入!$A$6:$A$505,0))&amp;""="","（未附）",INDEX(憑證錄入!$I$6:$I$505,MATCH($B250,憑證錄入!$A$6:$A$505,0))&amp;""))</f>
        <v/>
      </c>
      <c r="K250" s="32" t="str">
        <f aca="false">IF(OR($B250="",J250="（未附）"),"",HYPERLINK(IF(LEFT(J250,4)="http",J250,設定!$B$7&amp;J250),"開啟"))</f>
        <v/>
      </c>
    </row>
    <row r="251" customFormat="false" ht="15" hidden="false" customHeight="false" outlineLevel="0" collapsed="false">
      <c r="A251" s="35" t="n">
        <v>243</v>
      </c>
      <c r="B251" s="23" t="str">
        <f aca="false">IFERROR(INDEX(憑證錄入!$A$6:$A$505,MATCH(A251,憑證錄入!$P$6:$P$505,0)),"")</f>
        <v/>
      </c>
      <c r="C251" s="36" t="str">
        <f aca="false">IF($B251="","",INDEX(憑證錄入!$B$6:$B$505,MATCH($B251,憑證錄入!$A$6:$A$505,0)))</f>
        <v/>
      </c>
      <c r="D251" s="37" t="str">
        <f aca="false">IF($B251="","",INDEX(憑證錄入!$C$6:$C$505,MATCH($B251,憑證錄入!$A$6:$A$505,0))&amp;"")</f>
        <v/>
      </c>
      <c r="E251" s="8" t="str">
        <f aca="false">IF($B251="","",INDEX(憑證錄入!$D$6:$D$505,MATCH($B251,憑證錄入!$A$6:$A$505,0))&amp;"")</f>
        <v/>
      </c>
      <c r="F251" s="23" t="str">
        <f aca="false">IF($B251="","",COUNTIF(憑證錄入!$A$6:$A$505,$B251))</f>
        <v/>
      </c>
      <c r="G251" s="38" t="str">
        <f aca="false">IF($B251="","",SUMIF(憑證錄入!$A$6:$A$505,$B251,憑證錄入!$G$6:$G$505))</f>
        <v/>
      </c>
      <c r="H251" s="38" t="str">
        <f aca="false">IF($B251="","",SUMIF(憑證錄入!$A$6:$A$505,$B251,憑證錄入!$H$6:$H$505))</f>
        <v/>
      </c>
      <c r="I251" s="23" t="str">
        <f aca="false">IF($B251="","",IF(ROUND(G251-H251,2)=0,"✔","借貸不平"))</f>
        <v/>
      </c>
      <c r="J251" s="39" t="str">
        <f aca="false">IF($B251="","",IF(INDEX(憑證錄入!$I$6:$I$505,MATCH($B251,憑證錄入!$A$6:$A$505,0))&amp;""="","（未附）",INDEX(憑證錄入!$I$6:$I$505,MATCH($B251,憑證錄入!$A$6:$A$505,0))&amp;""))</f>
        <v/>
      </c>
      <c r="K251" s="32" t="str">
        <f aca="false">IF(OR($B251="",J251="（未附）"),"",HYPERLINK(IF(LEFT(J251,4)="http",J251,設定!$B$7&amp;J251),"開啟"))</f>
        <v/>
      </c>
    </row>
    <row r="252" customFormat="false" ht="15" hidden="false" customHeight="false" outlineLevel="0" collapsed="false">
      <c r="A252" s="35" t="n">
        <v>244</v>
      </c>
      <c r="B252" s="23" t="str">
        <f aca="false">IFERROR(INDEX(憑證錄入!$A$6:$A$505,MATCH(A252,憑證錄入!$P$6:$P$505,0)),"")</f>
        <v/>
      </c>
      <c r="C252" s="36" t="str">
        <f aca="false">IF($B252="","",INDEX(憑證錄入!$B$6:$B$505,MATCH($B252,憑證錄入!$A$6:$A$505,0)))</f>
        <v/>
      </c>
      <c r="D252" s="37" t="str">
        <f aca="false">IF($B252="","",INDEX(憑證錄入!$C$6:$C$505,MATCH($B252,憑證錄入!$A$6:$A$505,0))&amp;"")</f>
        <v/>
      </c>
      <c r="E252" s="8" t="str">
        <f aca="false">IF($B252="","",INDEX(憑證錄入!$D$6:$D$505,MATCH($B252,憑證錄入!$A$6:$A$505,0))&amp;"")</f>
        <v/>
      </c>
      <c r="F252" s="23" t="str">
        <f aca="false">IF($B252="","",COUNTIF(憑證錄入!$A$6:$A$505,$B252))</f>
        <v/>
      </c>
      <c r="G252" s="38" t="str">
        <f aca="false">IF($B252="","",SUMIF(憑證錄入!$A$6:$A$505,$B252,憑證錄入!$G$6:$G$505))</f>
        <v/>
      </c>
      <c r="H252" s="38" t="str">
        <f aca="false">IF($B252="","",SUMIF(憑證錄入!$A$6:$A$505,$B252,憑證錄入!$H$6:$H$505))</f>
        <v/>
      </c>
      <c r="I252" s="23" t="str">
        <f aca="false">IF($B252="","",IF(ROUND(G252-H252,2)=0,"✔","借貸不平"))</f>
        <v/>
      </c>
      <c r="J252" s="39" t="str">
        <f aca="false">IF($B252="","",IF(INDEX(憑證錄入!$I$6:$I$505,MATCH($B252,憑證錄入!$A$6:$A$505,0))&amp;""="","（未附）",INDEX(憑證錄入!$I$6:$I$505,MATCH($B252,憑證錄入!$A$6:$A$505,0))&amp;""))</f>
        <v/>
      </c>
      <c r="K252" s="32" t="str">
        <f aca="false">IF(OR($B252="",J252="（未附）"),"",HYPERLINK(IF(LEFT(J252,4)="http",J252,設定!$B$7&amp;J252),"開啟"))</f>
        <v/>
      </c>
    </row>
    <row r="253" customFormat="false" ht="15" hidden="false" customHeight="false" outlineLevel="0" collapsed="false">
      <c r="A253" s="35" t="n">
        <v>245</v>
      </c>
      <c r="B253" s="23" t="str">
        <f aca="false">IFERROR(INDEX(憑證錄入!$A$6:$A$505,MATCH(A253,憑證錄入!$P$6:$P$505,0)),"")</f>
        <v/>
      </c>
      <c r="C253" s="36" t="str">
        <f aca="false">IF($B253="","",INDEX(憑證錄入!$B$6:$B$505,MATCH($B253,憑證錄入!$A$6:$A$505,0)))</f>
        <v/>
      </c>
      <c r="D253" s="37" t="str">
        <f aca="false">IF($B253="","",INDEX(憑證錄入!$C$6:$C$505,MATCH($B253,憑證錄入!$A$6:$A$505,0))&amp;"")</f>
        <v/>
      </c>
      <c r="E253" s="8" t="str">
        <f aca="false">IF($B253="","",INDEX(憑證錄入!$D$6:$D$505,MATCH($B253,憑證錄入!$A$6:$A$505,0))&amp;"")</f>
        <v/>
      </c>
      <c r="F253" s="23" t="str">
        <f aca="false">IF($B253="","",COUNTIF(憑證錄入!$A$6:$A$505,$B253))</f>
        <v/>
      </c>
      <c r="G253" s="38" t="str">
        <f aca="false">IF($B253="","",SUMIF(憑證錄入!$A$6:$A$505,$B253,憑證錄入!$G$6:$G$505))</f>
        <v/>
      </c>
      <c r="H253" s="38" t="str">
        <f aca="false">IF($B253="","",SUMIF(憑證錄入!$A$6:$A$505,$B253,憑證錄入!$H$6:$H$505))</f>
        <v/>
      </c>
      <c r="I253" s="23" t="str">
        <f aca="false">IF($B253="","",IF(ROUND(G253-H253,2)=0,"✔","借貸不平"))</f>
        <v/>
      </c>
      <c r="J253" s="39" t="str">
        <f aca="false">IF($B253="","",IF(INDEX(憑證錄入!$I$6:$I$505,MATCH($B253,憑證錄入!$A$6:$A$505,0))&amp;""="","（未附）",INDEX(憑證錄入!$I$6:$I$505,MATCH($B253,憑證錄入!$A$6:$A$505,0))&amp;""))</f>
        <v/>
      </c>
      <c r="K253" s="32" t="str">
        <f aca="false">IF(OR($B253="",J253="（未附）"),"",HYPERLINK(IF(LEFT(J253,4)="http",J253,設定!$B$7&amp;J253),"開啟"))</f>
        <v/>
      </c>
    </row>
    <row r="254" customFormat="false" ht="15" hidden="false" customHeight="false" outlineLevel="0" collapsed="false">
      <c r="A254" s="35" t="n">
        <v>246</v>
      </c>
      <c r="B254" s="23" t="str">
        <f aca="false">IFERROR(INDEX(憑證錄入!$A$6:$A$505,MATCH(A254,憑證錄入!$P$6:$P$505,0)),"")</f>
        <v/>
      </c>
      <c r="C254" s="36" t="str">
        <f aca="false">IF($B254="","",INDEX(憑證錄入!$B$6:$B$505,MATCH($B254,憑證錄入!$A$6:$A$505,0)))</f>
        <v/>
      </c>
      <c r="D254" s="37" t="str">
        <f aca="false">IF($B254="","",INDEX(憑證錄入!$C$6:$C$505,MATCH($B254,憑證錄入!$A$6:$A$505,0))&amp;"")</f>
        <v/>
      </c>
      <c r="E254" s="8" t="str">
        <f aca="false">IF($B254="","",INDEX(憑證錄入!$D$6:$D$505,MATCH($B254,憑證錄入!$A$6:$A$505,0))&amp;"")</f>
        <v/>
      </c>
      <c r="F254" s="23" t="str">
        <f aca="false">IF($B254="","",COUNTIF(憑證錄入!$A$6:$A$505,$B254))</f>
        <v/>
      </c>
      <c r="G254" s="38" t="str">
        <f aca="false">IF($B254="","",SUMIF(憑證錄入!$A$6:$A$505,$B254,憑證錄入!$G$6:$G$505))</f>
        <v/>
      </c>
      <c r="H254" s="38" t="str">
        <f aca="false">IF($B254="","",SUMIF(憑證錄入!$A$6:$A$505,$B254,憑證錄入!$H$6:$H$505))</f>
        <v/>
      </c>
      <c r="I254" s="23" t="str">
        <f aca="false">IF($B254="","",IF(ROUND(G254-H254,2)=0,"✔","借貸不平"))</f>
        <v/>
      </c>
      <c r="J254" s="39" t="str">
        <f aca="false">IF($B254="","",IF(INDEX(憑證錄入!$I$6:$I$505,MATCH($B254,憑證錄入!$A$6:$A$505,0))&amp;""="","（未附）",INDEX(憑證錄入!$I$6:$I$505,MATCH($B254,憑證錄入!$A$6:$A$505,0))&amp;""))</f>
        <v/>
      </c>
      <c r="K254" s="32" t="str">
        <f aca="false">IF(OR($B254="",J254="（未附）"),"",HYPERLINK(IF(LEFT(J254,4)="http",J254,設定!$B$7&amp;J254),"開啟"))</f>
        <v/>
      </c>
    </row>
    <row r="255" customFormat="false" ht="15" hidden="false" customHeight="false" outlineLevel="0" collapsed="false">
      <c r="A255" s="35" t="n">
        <v>247</v>
      </c>
      <c r="B255" s="23" t="str">
        <f aca="false">IFERROR(INDEX(憑證錄入!$A$6:$A$505,MATCH(A255,憑證錄入!$P$6:$P$505,0)),"")</f>
        <v/>
      </c>
      <c r="C255" s="36" t="str">
        <f aca="false">IF($B255="","",INDEX(憑證錄入!$B$6:$B$505,MATCH($B255,憑證錄入!$A$6:$A$505,0)))</f>
        <v/>
      </c>
      <c r="D255" s="37" t="str">
        <f aca="false">IF($B255="","",INDEX(憑證錄入!$C$6:$C$505,MATCH($B255,憑證錄入!$A$6:$A$505,0))&amp;"")</f>
        <v/>
      </c>
      <c r="E255" s="8" t="str">
        <f aca="false">IF($B255="","",INDEX(憑證錄入!$D$6:$D$505,MATCH($B255,憑證錄入!$A$6:$A$505,0))&amp;"")</f>
        <v/>
      </c>
      <c r="F255" s="23" t="str">
        <f aca="false">IF($B255="","",COUNTIF(憑證錄入!$A$6:$A$505,$B255))</f>
        <v/>
      </c>
      <c r="G255" s="38" t="str">
        <f aca="false">IF($B255="","",SUMIF(憑證錄入!$A$6:$A$505,$B255,憑證錄入!$G$6:$G$505))</f>
        <v/>
      </c>
      <c r="H255" s="38" t="str">
        <f aca="false">IF($B255="","",SUMIF(憑證錄入!$A$6:$A$505,$B255,憑證錄入!$H$6:$H$505))</f>
        <v/>
      </c>
      <c r="I255" s="23" t="str">
        <f aca="false">IF($B255="","",IF(ROUND(G255-H255,2)=0,"✔","借貸不平"))</f>
        <v/>
      </c>
      <c r="J255" s="39" t="str">
        <f aca="false">IF($B255="","",IF(INDEX(憑證錄入!$I$6:$I$505,MATCH($B255,憑證錄入!$A$6:$A$505,0))&amp;""="","（未附）",INDEX(憑證錄入!$I$6:$I$505,MATCH($B255,憑證錄入!$A$6:$A$505,0))&amp;""))</f>
        <v/>
      </c>
      <c r="K255" s="32" t="str">
        <f aca="false">IF(OR($B255="",J255="（未附）"),"",HYPERLINK(IF(LEFT(J255,4)="http",J255,設定!$B$7&amp;J255),"開啟"))</f>
        <v/>
      </c>
    </row>
    <row r="256" customFormat="false" ht="15" hidden="false" customHeight="false" outlineLevel="0" collapsed="false">
      <c r="A256" s="35" t="n">
        <v>248</v>
      </c>
      <c r="B256" s="23" t="str">
        <f aca="false">IFERROR(INDEX(憑證錄入!$A$6:$A$505,MATCH(A256,憑證錄入!$P$6:$P$505,0)),"")</f>
        <v/>
      </c>
      <c r="C256" s="36" t="str">
        <f aca="false">IF($B256="","",INDEX(憑證錄入!$B$6:$B$505,MATCH($B256,憑證錄入!$A$6:$A$505,0)))</f>
        <v/>
      </c>
      <c r="D256" s="37" t="str">
        <f aca="false">IF($B256="","",INDEX(憑證錄入!$C$6:$C$505,MATCH($B256,憑證錄入!$A$6:$A$505,0))&amp;"")</f>
        <v/>
      </c>
      <c r="E256" s="8" t="str">
        <f aca="false">IF($B256="","",INDEX(憑證錄入!$D$6:$D$505,MATCH($B256,憑證錄入!$A$6:$A$505,0))&amp;"")</f>
        <v/>
      </c>
      <c r="F256" s="23" t="str">
        <f aca="false">IF($B256="","",COUNTIF(憑證錄入!$A$6:$A$505,$B256))</f>
        <v/>
      </c>
      <c r="G256" s="38" t="str">
        <f aca="false">IF($B256="","",SUMIF(憑證錄入!$A$6:$A$505,$B256,憑證錄入!$G$6:$G$505))</f>
        <v/>
      </c>
      <c r="H256" s="38" t="str">
        <f aca="false">IF($B256="","",SUMIF(憑證錄入!$A$6:$A$505,$B256,憑證錄入!$H$6:$H$505))</f>
        <v/>
      </c>
      <c r="I256" s="23" t="str">
        <f aca="false">IF($B256="","",IF(ROUND(G256-H256,2)=0,"✔","借貸不平"))</f>
        <v/>
      </c>
      <c r="J256" s="39" t="str">
        <f aca="false">IF($B256="","",IF(INDEX(憑證錄入!$I$6:$I$505,MATCH($B256,憑證錄入!$A$6:$A$505,0))&amp;""="","（未附）",INDEX(憑證錄入!$I$6:$I$505,MATCH($B256,憑證錄入!$A$6:$A$505,0))&amp;""))</f>
        <v/>
      </c>
      <c r="K256" s="32" t="str">
        <f aca="false">IF(OR($B256="",J256="（未附）"),"",HYPERLINK(IF(LEFT(J256,4)="http",J256,設定!$B$7&amp;J256),"開啟"))</f>
        <v/>
      </c>
    </row>
    <row r="257" customFormat="false" ht="15" hidden="false" customHeight="false" outlineLevel="0" collapsed="false">
      <c r="A257" s="35" t="n">
        <v>249</v>
      </c>
      <c r="B257" s="23" t="str">
        <f aca="false">IFERROR(INDEX(憑證錄入!$A$6:$A$505,MATCH(A257,憑證錄入!$P$6:$P$505,0)),"")</f>
        <v/>
      </c>
      <c r="C257" s="36" t="str">
        <f aca="false">IF($B257="","",INDEX(憑證錄入!$B$6:$B$505,MATCH($B257,憑證錄入!$A$6:$A$505,0)))</f>
        <v/>
      </c>
      <c r="D257" s="37" t="str">
        <f aca="false">IF($B257="","",INDEX(憑證錄入!$C$6:$C$505,MATCH($B257,憑證錄入!$A$6:$A$505,0))&amp;"")</f>
        <v/>
      </c>
      <c r="E257" s="8" t="str">
        <f aca="false">IF($B257="","",INDEX(憑證錄入!$D$6:$D$505,MATCH($B257,憑證錄入!$A$6:$A$505,0))&amp;"")</f>
        <v/>
      </c>
      <c r="F257" s="23" t="str">
        <f aca="false">IF($B257="","",COUNTIF(憑證錄入!$A$6:$A$505,$B257))</f>
        <v/>
      </c>
      <c r="G257" s="38" t="str">
        <f aca="false">IF($B257="","",SUMIF(憑證錄入!$A$6:$A$505,$B257,憑證錄入!$G$6:$G$505))</f>
        <v/>
      </c>
      <c r="H257" s="38" t="str">
        <f aca="false">IF($B257="","",SUMIF(憑證錄入!$A$6:$A$505,$B257,憑證錄入!$H$6:$H$505))</f>
        <v/>
      </c>
      <c r="I257" s="23" t="str">
        <f aca="false">IF($B257="","",IF(ROUND(G257-H257,2)=0,"✔","借貸不平"))</f>
        <v/>
      </c>
      <c r="J257" s="39" t="str">
        <f aca="false">IF($B257="","",IF(INDEX(憑證錄入!$I$6:$I$505,MATCH($B257,憑證錄入!$A$6:$A$505,0))&amp;""="","（未附）",INDEX(憑證錄入!$I$6:$I$505,MATCH($B257,憑證錄入!$A$6:$A$505,0))&amp;""))</f>
        <v/>
      </c>
      <c r="K257" s="32" t="str">
        <f aca="false">IF(OR($B257="",J257="（未附）"),"",HYPERLINK(IF(LEFT(J257,4)="http",J257,設定!$B$7&amp;J257),"開啟"))</f>
        <v/>
      </c>
    </row>
    <row r="258" customFormat="false" ht="15" hidden="false" customHeight="false" outlineLevel="0" collapsed="false">
      <c r="A258" s="35" t="n">
        <v>250</v>
      </c>
      <c r="B258" s="23" t="str">
        <f aca="false">IFERROR(INDEX(憑證錄入!$A$6:$A$505,MATCH(A258,憑證錄入!$P$6:$P$505,0)),"")</f>
        <v/>
      </c>
      <c r="C258" s="36" t="str">
        <f aca="false">IF($B258="","",INDEX(憑證錄入!$B$6:$B$505,MATCH($B258,憑證錄入!$A$6:$A$505,0)))</f>
        <v/>
      </c>
      <c r="D258" s="37" t="str">
        <f aca="false">IF($B258="","",INDEX(憑證錄入!$C$6:$C$505,MATCH($B258,憑證錄入!$A$6:$A$505,0))&amp;"")</f>
        <v/>
      </c>
      <c r="E258" s="8" t="str">
        <f aca="false">IF($B258="","",INDEX(憑證錄入!$D$6:$D$505,MATCH($B258,憑證錄入!$A$6:$A$505,0))&amp;"")</f>
        <v/>
      </c>
      <c r="F258" s="23" t="str">
        <f aca="false">IF($B258="","",COUNTIF(憑證錄入!$A$6:$A$505,$B258))</f>
        <v/>
      </c>
      <c r="G258" s="38" t="str">
        <f aca="false">IF($B258="","",SUMIF(憑證錄入!$A$6:$A$505,$B258,憑證錄入!$G$6:$G$505))</f>
        <v/>
      </c>
      <c r="H258" s="38" t="str">
        <f aca="false">IF($B258="","",SUMIF(憑證錄入!$A$6:$A$505,$B258,憑證錄入!$H$6:$H$505))</f>
        <v/>
      </c>
      <c r="I258" s="23" t="str">
        <f aca="false">IF($B258="","",IF(ROUND(G258-H258,2)=0,"✔","借貸不平"))</f>
        <v/>
      </c>
      <c r="J258" s="39" t="str">
        <f aca="false">IF($B258="","",IF(INDEX(憑證錄入!$I$6:$I$505,MATCH($B258,憑證錄入!$A$6:$A$505,0))&amp;""="","（未附）",INDEX(憑證錄入!$I$6:$I$505,MATCH($B258,憑證錄入!$A$6:$A$505,0))&amp;""))</f>
        <v/>
      </c>
      <c r="K258" s="32" t="str">
        <f aca="false">IF(OR($B258="",J258="（未附）"),"",HYPERLINK(IF(LEFT(J258,4)="http",J258,設定!$B$7&amp;J258),"開啟"))</f>
        <v/>
      </c>
    </row>
    <row r="259" customFormat="false" ht="15" hidden="false" customHeight="false" outlineLevel="0" collapsed="false">
      <c r="A259" s="35" t="n">
        <v>251</v>
      </c>
      <c r="B259" s="23" t="str">
        <f aca="false">IFERROR(INDEX(憑證錄入!$A$6:$A$505,MATCH(A259,憑證錄入!$P$6:$P$505,0)),"")</f>
        <v/>
      </c>
      <c r="C259" s="36" t="str">
        <f aca="false">IF($B259="","",INDEX(憑證錄入!$B$6:$B$505,MATCH($B259,憑證錄入!$A$6:$A$505,0)))</f>
        <v/>
      </c>
      <c r="D259" s="37" t="str">
        <f aca="false">IF($B259="","",INDEX(憑證錄入!$C$6:$C$505,MATCH($B259,憑證錄入!$A$6:$A$505,0))&amp;"")</f>
        <v/>
      </c>
      <c r="E259" s="8" t="str">
        <f aca="false">IF($B259="","",INDEX(憑證錄入!$D$6:$D$505,MATCH($B259,憑證錄入!$A$6:$A$505,0))&amp;"")</f>
        <v/>
      </c>
      <c r="F259" s="23" t="str">
        <f aca="false">IF($B259="","",COUNTIF(憑證錄入!$A$6:$A$505,$B259))</f>
        <v/>
      </c>
      <c r="G259" s="38" t="str">
        <f aca="false">IF($B259="","",SUMIF(憑證錄入!$A$6:$A$505,$B259,憑證錄入!$G$6:$G$505))</f>
        <v/>
      </c>
      <c r="H259" s="38" t="str">
        <f aca="false">IF($B259="","",SUMIF(憑證錄入!$A$6:$A$505,$B259,憑證錄入!$H$6:$H$505))</f>
        <v/>
      </c>
      <c r="I259" s="23" t="str">
        <f aca="false">IF($B259="","",IF(ROUND(G259-H259,2)=0,"✔","借貸不平"))</f>
        <v/>
      </c>
      <c r="J259" s="39" t="str">
        <f aca="false">IF($B259="","",IF(INDEX(憑證錄入!$I$6:$I$505,MATCH($B259,憑證錄入!$A$6:$A$505,0))&amp;""="","（未附）",INDEX(憑證錄入!$I$6:$I$505,MATCH($B259,憑證錄入!$A$6:$A$505,0))&amp;""))</f>
        <v/>
      </c>
      <c r="K259" s="32" t="str">
        <f aca="false">IF(OR($B259="",J259="（未附）"),"",HYPERLINK(IF(LEFT(J259,4)="http",J259,設定!$B$7&amp;J259),"開啟"))</f>
        <v/>
      </c>
    </row>
    <row r="260" customFormat="false" ht="15" hidden="false" customHeight="false" outlineLevel="0" collapsed="false">
      <c r="A260" s="35" t="n">
        <v>252</v>
      </c>
      <c r="B260" s="23" t="str">
        <f aca="false">IFERROR(INDEX(憑證錄入!$A$6:$A$505,MATCH(A260,憑證錄入!$P$6:$P$505,0)),"")</f>
        <v/>
      </c>
      <c r="C260" s="36" t="str">
        <f aca="false">IF($B260="","",INDEX(憑證錄入!$B$6:$B$505,MATCH($B260,憑證錄入!$A$6:$A$505,0)))</f>
        <v/>
      </c>
      <c r="D260" s="37" t="str">
        <f aca="false">IF($B260="","",INDEX(憑證錄入!$C$6:$C$505,MATCH($B260,憑證錄入!$A$6:$A$505,0))&amp;"")</f>
        <v/>
      </c>
      <c r="E260" s="8" t="str">
        <f aca="false">IF($B260="","",INDEX(憑證錄入!$D$6:$D$505,MATCH($B260,憑證錄入!$A$6:$A$505,0))&amp;"")</f>
        <v/>
      </c>
      <c r="F260" s="23" t="str">
        <f aca="false">IF($B260="","",COUNTIF(憑證錄入!$A$6:$A$505,$B260))</f>
        <v/>
      </c>
      <c r="G260" s="38" t="str">
        <f aca="false">IF($B260="","",SUMIF(憑證錄入!$A$6:$A$505,$B260,憑證錄入!$G$6:$G$505))</f>
        <v/>
      </c>
      <c r="H260" s="38" t="str">
        <f aca="false">IF($B260="","",SUMIF(憑證錄入!$A$6:$A$505,$B260,憑證錄入!$H$6:$H$505))</f>
        <v/>
      </c>
      <c r="I260" s="23" t="str">
        <f aca="false">IF($B260="","",IF(ROUND(G260-H260,2)=0,"✔","借貸不平"))</f>
        <v/>
      </c>
      <c r="J260" s="39" t="str">
        <f aca="false">IF($B260="","",IF(INDEX(憑證錄入!$I$6:$I$505,MATCH($B260,憑證錄入!$A$6:$A$505,0))&amp;""="","（未附）",INDEX(憑證錄入!$I$6:$I$505,MATCH($B260,憑證錄入!$A$6:$A$505,0))&amp;""))</f>
        <v/>
      </c>
      <c r="K260" s="32" t="str">
        <f aca="false">IF(OR($B260="",J260="（未附）"),"",HYPERLINK(IF(LEFT(J260,4)="http",J260,設定!$B$7&amp;J260),"開啟"))</f>
        <v/>
      </c>
    </row>
    <row r="261" customFormat="false" ht="15" hidden="false" customHeight="false" outlineLevel="0" collapsed="false">
      <c r="A261" s="35" t="n">
        <v>253</v>
      </c>
      <c r="B261" s="23" t="str">
        <f aca="false">IFERROR(INDEX(憑證錄入!$A$6:$A$505,MATCH(A261,憑證錄入!$P$6:$P$505,0)),"")</f>
        <v/>
      </c>
      <c r="C261" s="36" t="str">
        <f aca="false">IF($B261="","",INDEX(憑證錄入!$B$6:$B$505,MATCH($B261,憑證錄入!$A$6:$A$505,0)))</f>
        <v/>
      </c>
      <c r="D261" s="37" t="str">
        <f aca="false">IF($B261="","",INDEX(憑證錄入!$C$6:$C$505,MATCH($B261,憑證錄入!$A$6:$A$505,0))&amp;"")</f>
        <v/>
      </c>
      <c r="E261" s="8" t="str">
        <f aca="false">IF($B261="","",INDEX(憑證錄入!$D$6:$D$505,MATCH($B261,憑證錄入!$A$6:$A$505,0))&amp;"")</f>
        <v/>
      </c>
      <c r="F261" s="23" t="str">
        <f aca="false">IF($B261="","",COUNTIF(憑證錄入!$A$6:$A$505,$B261))</f>
        <v/>
      </c>
      <c r="G261" s="38" t="str">
        <f aca="false">IF($B261="","",SUMIF(憑證錄入!$A$6:$A$505,$B261,憑證錄入!$G$6:$G$505))</f>
        <v/>
      </c>
      <c r="H261" s="38" t="str">
        <f aca="false">IF($B261="","",SUMIF(憑證錄入!$A$6:$A$505,$B261,憑證錄入!$H$6:$H$505))</f>
        <v/>
      </c>
      <c r="I261" s="23" t="str">
        <f aca="false">IF($B261="","",IF(ROUND(G261-H261,2)=0,"✔","借貸不平"))</f>
        <v/>
      </c>
      <c r="J261" s="39" t="str">
        <f aca="false">IF($B261="","",IF(INDEX(憑證錄入!$I$6:$I$505,MATCH($B261,憑證錄入!$A$6:$A$505,0))&amp;""="","（未附）",INDEX(憑證錄入!$I$6:$I$505,MATCH($B261,憑證錄入!$A$6:$A$505,0))&amp;""))</f>
        <v/>
      </c>
      <c r="K261" s="32" t="str">
        <f aca="false">IF(OR($B261="",J261="（未附）"),"",HYPERLINK(IF(LEFT(J261,4)="http",J261,設定!$B$7&amp;J261),"開啟"))</f>
        <v/>
      </c>
    </row>
    <row r="262" customFormat="false" ht="15" hidden="false" customHeight="false" outlineLevel="0" collapsed="false">
      <c r="A262" s="35" t="n">
        <v>254</v>
      </c>
      <c r="B262" s="23" t="str">
        <f aca="false">IFERROR(INDEX(憑證錄入!$A$6:$A$505,MATCH(A262,憑證錄入!$P$6:$P$505,0)),"")</f>
        <v/>
      </c>
      <c r="C262" s="36" t="str">
        <f aca="false">IF($B262="","",INDEX(憑證錄入!$B$6:$B$505,MATCH($B262,憑證錄入!$A$6:$A$505,0)))</f>
        <v/>
      </c>
      <c r="D262" s="37" t="str">
        <f aca="false">IF($B262="","",INDEX(憑證錄入!$C$6:$C$505,MATCH($B262,憑證錄入!$A$6:$A$505,0))&amp;"")</f>
        <v/>
      </c>
      <c r="E262" s="8" t="str">
        <f aca="false">IF($B262="","",INDEX(憑證錄入!$D$6:$D$505,MATCH($B262,憑證錄入!$A$6:$A$505,0))&amp;"")</f>
        <v/>
      </c>
      <c r="F262" s="23" t="str">
        <f aca="false">IF($B262="","",COUNTIF(憑證錄入!$A$6:$A$505,$B262))</f>
        <v/>
      </c>
      <c r="G262" s="38" t="str">
        <f aca="false">IF($B262="","",SUMIF(憑證錄入!$A$6:$A$505,$B262,憑證錄入!$G$6:$G$505))</f>
        <v/>
      </c>
      <c r="H262" s="38" t="str">
        <f aca="false">IF($B262="","",SUMIF(憑證錄入!$A$6:$A$505,$B262,憑證錄入!$H$6:$H$505))</f>
        <v/>
      </c>
      <c r="I262" s="23" t="str">
        <f aca="false">IF($B262="","",IF(ROUND(G262-H262,2)=0,"✔","借貸不平"))</f>
        <v/>
      </c>
      <c r="J262" s="39" t="str">
        <f aca="false">IF($B262="","",IF(INDEX(憑證錄入!$I$6:$I$505,MATCH($B262,憑證錄入!$A$6:$A$505,0))&amp;""="","（未附）",INDEX(憑證錄入!$I$6:$I$505,MATCH($B262,憑證錄入!$A$6:$A$505,0))&amp;""))</f>
        <v/>
      </c>
      <c r="K262" s="32" t="str">
        <f aca="false">IF(OR($B262="",J262="（未附）"),"",HYPERLINK(IF(LEFT(J262,4)="http",J262,設定!$B$7&amp;J262),"開啟"))</f>
        <v/>
      </c>
    </row>
    <row r="263" customFormat="false" ht="15" hidden="false" customHeight="false" outlineLevel="0" collapsed="false">
      <c r="A263" s="35" t="n">
        <v>255</v>
      </c>
      <c r="B263" s="23" t="str">
        <f aca="false">IFERROR(INDEX(憑證錄入!$A$6:$A$505,MATCH(A263,憑證錄入!$P$6:$P$505,0)),"")</f>
        <v/>
      </c>
      <c r="C263" s="36" t="str">
        <f aca="false">IF($B263="","",INDEX(憑證錄入!$B$6:$B$505,MATCH($B263,憑證錄入!$A$6:$A$505,0)))</f>
        <v/>
      </c>
      <c r="D263" s="37" t="str">
        <f aca="false">IF($B263="","",INDEX(憑證錄入!$C$6:$C$505,MATCH($B263,憑證錄入!$A$6:$A$505,0))&amp;"")</f>
        <v/>
      </c>
      <c r="E263" s="8" t="str">
        <f aca="false">IF($B263="","",INDEX(憑證錄入!$D$6:$D$505,MATCH($B263,憑證錄入!$A$6:$A$505,0))&amp;"")</f>
        <v/>
      </c>
      <c r="F263" s="23" t="str">
        <f aca="false">IF($B263="","",COUNTIF(憑證錄入!$A$6:$A$505,$B263))</f>
        <v/>
      </c>
      <c r="G263" s="38" t="str">
        <f aca="false">IF($B263="","",SUMIF(憑證錄入!$A$6:$A$505,$B263,憑證錄入!$G$6:$G$505))</f>
        <v/>
      </c>
      <c r="H263" s="38" t="str">
        <f aca="false">IF($B263="","",SUMIF(憑證錄入!$A$6:$A$505,$B263,憑證錄入!$H$6:$H$505))</f>
        <v/>
      </c>
      <c r="I263" s="23" t="str">
        <f aca="false">IF($B263="","",IF(ROUND(G263-H263,2)=0,"✔","借貸不平"))</f>
        <v/>
      </c>
      <c r="J263" s="39" t="str">
        <f aca="false">IF($B263="","",IF(INDEX(憑證錄入!$I$6:$I$505,MATCH($B263,憑證錄入!$A$6:$A$505,0))&amp;""="","（未附）",INDEX(憑證錄入!$I$6:$I$505,MATCH($B263,憑證錄入!$A$6:$A$505,0))&amp;""))</f>
        <v/>
      </c>
      <c r="K263" s="32" t="str">
        <f aca="false">IF(OR($B263="",J263="（未附）"),"",HYPERLINK(IF(LEFT(J263,4)="http",J263,設定!$B$7&amp;J263),"開啟"))</f>
        <v/>
      </c>
    </row>
    <row r="264" customFormat="false" ht="15" hidden="false" customHeight="false" outlineLevel="0" collapsed="false">
      <c r="A264" s="35" t="n">
        <v>256</v>
      </c>
      <c r="B264" s="23" t="str">
        <f aca="false">IFERROR(INDEX(憑證錄入!$A$6:$A$505,MATCH(A264,憑證錄入!$P$6:$P$505,0)),"")</f>
        <v/>
      </c>
      <c r="C264" s="36" t="str">
        <f aca="false">IF($B264="","",INDEX(憑證錄入!$B$6:$B$505,MATCH($B264,憑證錄入!$A$6:$A$505,0)))</f>
        <v/>
      </c>
      <c r="D264" s="37" t="str">
        <f aca="false">IF($B264="","",INDEX(憑證錄入!$C$6:$C$505,MATCH($B264,憑證錄入!$A$6:$A$505,0))&amp;"")</f>
        <v/>
      </c>
      <c r="E264" s="8" t="str">
        <f aca="false">IF($B264="","",INDEX(憑證錄入!$D$6:$D$505,MATCH($B264,憑證錄入!$A$6:$A$505,0))&amp;"")</f>
        <v/>
      </c>
      <c r="F264" s="23" t="str">
        <f aca="false">IF($B264="","",COUNTIF(憑證錄入!$A$6:$A$505,$B264))</f>
        <v/>
      </c>
      <c r="G264" s="38" t="str">
        <f aca="false">IF($B264="","",SUMIF(憑證錄入!$A$6:$A$505,$B264,憑證錄入!$G$6:$G$505))</f>
        <v/>
      </c>
      <c r="H264" s="38" t="str">
        <f aca="false">IF($B264="","",SUMIF(憑證錄入!$A$6:$A$505,$B264,憑證錄入!$H$6:$H$505))</f>
        <v/>
      </c>
      <c r="I264" s="23" t="str">
        <f aca="false">IF($B264="","",IF(ROUND(G264-H264,2)=0,"✔","借貸不平"))</f>
        <v/>
      </c>
      <c r="J264" s="39" t="str">
        <f aca="false">IF($B264="","",IF(INDEX(憑證錄入!$I$6:$I$505,MATCH($B264,憑證錄入!$A$6:$A$505,0))&amp;""="","（未附）",INDEX(憑證錄入!$I$6:$I$505,MATCH($B264,憑證錄入!$A$6:$A$505,0))&amp;""))</f>
        <v/>
      </c>
      <c r="K264" s="32" t="str">
        <f aca="false">IF(OR($B264="",J264="（未附）"),"",HYPERLINK(IF(LEFT(J264,4)="http",J264,設定!$B$7&amp;J264),"開啟"))</f>
        <v/>
      </c>
    </row>
    <row r="265" customFormat="false" ht="15" hidden="false" customHeight="false" outlineLevel="0" collapsed="false">
      <c r="A265" s="35" t="n">
        <v>257</v>
      </c>
      <c r="B265" s="23" t="str">
        <f aca="false">IFERROR(INDEX(憑證錄入!$A$6:$A$505,MATCH(A265,憑證錄入!$P$6:$P$505,0)),"")</f>
        <v/>
      </c>
      <c r="C265" s="36" t="str">
        <f aca="false">IF($B265="","",INDEX(憑證錄入!$B$6:$B$505,MATCH($B265,憑證錄入!$A$6:$A$505,0)))</f>
        <v/>
      </c>
      <c r="D265" s="37" t="str">
        <f aca="false">IF($B265="","",INDEX(憑證錄入!$C$6:$C$505,MATCH($B265,憑證錄入!$A$6:$A$505,0))&amp;"")</f>
        <v/>
      </c>
      <c r="E265" s="8" t="str">
        <f aca="false">IF($B265="","",INDEX(憑證錄入!$D$6:$D$505,MATCH($B265,憑證錄入!$A$6:$A$505,0))&amp;"")</f>
        <v/>
      </c>
      <c r="F265" s="23" t="str">
        <f aca="false">IF($B265="","",COUNTIF(憑證錄入!$A$6:$A$505,$B265))</f>
        <v/>
      </c>
      <c r="G265" s="38" t="str">
        <f aca="false">IF($B265="","",SUMIF(憑證錄入!$A$6:$A$505,$B265,憑證錄入!$G$6:$G$505))</f>
        <v/>
      </c>
      <c r="H265" s="38" t="str">
        <f aca="false">IF($B265="","",SUMIF(憑證錄入!$A$6:$A$505,$B265,憑證錄入!$H$6:$H$505))</f>
        <v/>
      </c>
      <c r="I265" s="23" t="str">
        <f aca="false">IF($B265="","",IF(ROUND(G265-H265,2)=0,"✔","借貸不平"))</f>
        <v/>
      </c>
      <c r="J265" s="39" t="str">
        <f aca="false">IF($B265="","",IF(INDEX(憑證錄入!$I$6:$I$505,MATCH($B265,憑證錄入!$A$6:$A$505,0))&amp;""="","（未附）",INDEX(憑證錄入!$I$6:$I$505,MATCH($B265,憑證錄入!$A$6:$A$505,0))&amp;""))</f>
        <v/>
      </c>
      <c r="K265" s="32" t="str">
        <f aca="false">IF(OR($B265="",J265="（未附）"),"",HYPERLINK(IF(LEFT(J265,4)="http",J265,設定!$B$7&amp;J265),"開啟"))</f>
        <v/>
      </c>
    </row>
    <row r="266" customFormat="false" ht="15" hidden="false" customHeight="false" outlineLevel="0" collapsed="false">
      <c r="A266" s="35" t="n">
        <v>258</v>
      </c>
      <c r="B266" s="23" t="str">
        <f aca="false">IFERROR(INDEX(憑證錄入!$A$6:$A$505,MATCH(A266,憑證錄入!$P$6:$P$505,0)),"")</f>
        <v/>
      </c>
      <c r="C266" s="36" t="str">
        <f aca="false">IF($B266="","",INDEX(憑證錄入!$B$6:$B$505,MATCH($B266,憑證錄入!$A$6:$A$505,0)))</f>
        <v/>
      </c>
      <c r="D266" s="37" t="str">
        <f aca="false">IF($B266="","",INDEX(憑證錄入!$C$6:$C$505,MATCH($B266,憑證錄入!$A$6:$A$505,0))&amp;"")</f>
        <v/>
      </c>
      <c r="E266" s="8" t="str">
        <f aca="false">IF($B266="","",INDEX(憑證錄入!$D$6:$D$505,MATCH($B266,憑證錄入!$A$6:$A$505,0))&amp;"")</f>
        <v/>
      </c>
      <c r="F266" s="23" t="str">
        <f aca="false">IF($B266="","",COUNTIF(憑證錄入!$A$6:$A$505,$B266))</f>
        <v/>
      </c>
      <c r="G266" s="38" t="str">
        <f aca="false">IF($B266="","",SUMIF(憑證錄入!$A$6:$A$505,$B266,憑證錄入!$G$6:$G$505))</f>
        <v/>
      </c>
      <c r="H266" s="38" t="str">
        <f aca="false">IF($B266="","",SUMIF(憑證錄入!$A$6:$A$505,$B266,憑證錄入!$H$6:$H$505))</f>
        <v/>
      </c>
      <c r="I266" s="23" t="str">
        <f aca="false">IF($B266="","",IF(ROUND(G266-H266,2)=0,"✔","借貸不平"))</f>
        <v/>
      </c>
      <c r="J266" s="39" t="str">
        <f aca="false">IF($B266="","",IF(INDEX(憑證錄入!$I$6:$I$505,MATCH($B266,憑證錄入!$A$6:$A$505,0))&amp;""="","（未附）",INDEX(憑證錄入!$I$6:$I$505,MATCH($B266,憑證錄入!$A$6:$A$505,0))&amp;""))</f>
        <v/>
      </c>
      <c r="K266" s="32" t="str">
        <f aca="false">IF(OR($B266="",J266="（未附）"),"",HYPERLINK(IF(LEFT(J266,4)="http",J266,設定!$B$7&amp;J266),"開啟"))</f>
        <v/>
      </c>
    </row>
    <row r="267" customFormat="false" ht="15" hidden="false" customHeight="false" outlineLevel="0" collapsed="false">
      <c r="A267" s="35" t="n">
        <v>259</v>
      </c>
      <c r="B267" s="23" t="str">
        <f aca="false">IFERROR(INDEX(憑證錄入!$A$6:$A$505,MATCH(A267,憑證錄入!$P$6:$P$505,0)),"")</f>
        <v/>
      </c>
      <c r="C267" s="36" t="str">
        <f aca="false">IF($B267="","",INDEX(憑證錄入!$B$6:$B$505,MATCH($B267,憑證錄入!$A$6:$A$505,0)))</f>
        <v/>
      </c>
      <c r="D267" s="37" t="str">
        <f aca="false">IF($B267="","",INDEX(憑證錄入!$C$6:$C$505,MATCH($B267,憑證錄入!$A$6:$A$505,0))&amp;"")</f>
        <v/>
      </c>
      <c r="E267" s="8" t="str">
        <f aca="false">IF($B267="","",INDEX(憑證錄入!$D$6:$D$505,MATCH($B267,憑證錄入!$A$6:$A$505,0))&amp;"")</f>
        <v/>
      </c>
      <c r="F267" s="23" t="str">
        <f aca="false">IF($B267="","",COUNTIF(憑證錄入!$A$6:$A$505,$B267))</f>
        <v/>
      </c>
      <c r="G267" s="38" t="str">
        <f aca="false">IF($B267="","",SUMIF(憑證錄入!$A$6:$A$505,$B267,憑證錄入!$G$6:$G$505))</f>
        <v/>
      </c>
      <c r="H267" s="38" t="str">
        <f aca="false">IF($B267="","",SUMIF(憑證錄入!$A$6:$A$505,$B267,憑證錄入!$H$6:$H$505))</f>
        <v/>
      </c>
      <c r="I267" s="23" t="str">
        <f aca="false">IF($B267="","",IF(ROUND(G267-H267,2)=0,"✔","借貸不平"))</f>
        <v/>
      </c>
      <c r="J267" s="39" t="str">
        <f aca="false">IF($B267="","",IF(INDEX(憑證錄入!$I$6:$I$505,MATCH($B267,憑證錄入!$A$6:$A$505,0))&amp;""="","（未附）",INDEX(憑證錄入!$I$6:$I$505,MATCH($B267,憑證錄入!$A$6:$A$505,0))&amp;""))</f>
        <v/>
      </c>
      <c r="K267" s="32" t="str">
        <f aca="false">IF(OR($B267="",J267="（未附）"),"",HYPERLINK(IF(LEFT(J267,4)="http",J267,設定!$B$7&amp;J267),"開啟"))</f>
        <v/>
      </c>
    </row>
    <row r="268" customFormat="false" ht="15" hidden="false" customHeight="false" outlineLevel="0" collapsed="false">
      <c r="A268" s="35" t="n">
        <v>260</v>
      </c>
      <c r="B268" s="23" t="str">
        <f aca="false">IFERROR(INDEX(憑證錄入!$A$6:$A$505,MATCH(A268,憑證錄入!$P$6:$P$505,0)),"")</f>
        <v/>
      </c>
      <c r="C268" s="36" t="str">
        <f aca="false">IF($B268="","",INDEX(憑證錄入!$B$6:$B$505,MATCH($B268,憑證錄入!$A$6:$A$505,0)))</f>
        <v/>
      </c>
      <c r="D268" s="37" t="str">
        <f aca="false">IF($B268="","",INDEX(憑證錄入!$C$6:$C$505,MATCH($B268,憑證錄入!$A$6:$A$505,0))&amp;"")</f>
        <v/>
      </c>
      <c r="E268" s="8" t="str">
        <f aca="false">IF($B268="","",INDEX(憑證錄入!$D$6:$D$505,MATCH($B268,憑證錄入!$A$6:$A$505,0))&amp;"")</f>
        <v/>
      </c>
      <c r="F268" s="23" t="str">
        <f aca="false">IF($B268="","",COUNTIF(憑證錄入!$A$6:$A$505,$B268))</f>
        <v/>
      </c>
      <c r="G268" s="38" t="str">
        <f aca="false">IF($B268="","",SUMIF(憑證錄入!$A$6:$A$505,$B268,憑證錄入!$G$6:$G$505))</f>
        <v/>
      </c>
      <c r="H268" s="38" t="str">
        <f aca="false">IF($B268="","",SUMIF(憑證錄入!$A$6:$A$505,$B268,憑證錄入!$H$6:$H$505))</f>
        <v/>
      </c>
      <c r="I268" s="23" t="str">
        <f aca="false">IF($B268="","",IF(ROUND(G268-H268,2)=0,"✔","借貸不平"))</f>
        <v/>
      </c>
      <c r="J268" s="39" t="str">
        <f aca="false">IF($B268="","",IF(INDEX(憑證錄入!$I$6:$I$505,MATCH($B268,憑證錄入!$A$6:$A$505,0))&amp;""="","（未附）",INDEX(憑證錄入!$I$6:$I$505,MATCH($B268,憑證錄入!$A$6:$A$505,0))&amp;""))</f>
        <v/>
      </c>
      <c r="K268" s="32" t="str">
        <f aca="false">IF(OR($B268="",J268="（未附）"),"",HYPERLINK(IF(LEFT(J268,4)="http",J268,設定!$B$7&amp;J268),"開啟"))</f>
        <v/>
      </c>
    </row>
    <row r="269" customFormat="false" ht="15" hidden="false" customHeight="false" outlineLevel="0" collapsed="false">
      <c r="A269" s="35" t="n">
        <v>261</v>
      </c>
      <c r="B269" s="23" t="str">
        <f aca="false">IFERROR(INDEX(憑證錄入!$A$6:$A$505,MATCH(A269,憑證錄入!$P$6:$P$505,0)),"")</f>
        <v/>
      </c>
      <c r="C269" s="36" t="str">
        <f aca="false">IF($B269="","",INDEX(憑證錄入!$B$6:$B$505,MATCH($B269,憑證錄入!$A$6:$A$505,0)))</f>
        <v/>
      </c>
      <c r="D269" s="37" t="str">
        <f aca="false">IF($B269="","",INDEX(憑證錄入!$C$6:$C$505,MATCH($B269,憑證錄入!$A$6:$A$505,0))&amp;"")</f>
        <v/>
      </c>
      <c r="E269" s="8" t="str">
        <f aca="false">IF($B269="","",INDEX(憑證錄入!$D$6:$D$505,MATCH($B269,憑證錄入!$A$6:$A$505,0))&amp;"")</f>
        <v/>
      </c>
      <c r="F269" s="23" t="str">
        <f aca="false">IF($B269="","",COUNTIF(憑證錄入!$A$6:$A$505,$B269))</f>
        <v/>
      </c>
      <c r="G269" s="38" t="str">
        <f aca="false">IF($B269="","",SUMIF(憑證錄入!$A$6:$A$505,$B269,憑證錄入!$G$6:$G$505))</f>
        <v/>
      </c>
      <c r="H269" s="38" t="str">
        <f aca="false">IF($B269="","",SUMIF(憑證錄入!$A$6:$A$505,$B269,憑證錄入!$H$6:$H$505))</f>
        <v/>
      </c>
      <c r="I269" s="23" t="str">
        <f aca="false">IF($B269="","",IF(ROUND(G269-H269,2)=0,"✔","借貸不平"))</f>
        <v/>
      </c>
      <c r="J269" s="39" t="str">
        <f aca="false">IF($B269="","",IF(INDEX(憑證錄入!$I$6:$I$505,MATCH($B269,憑證錄入!$A$6:$A$505,0))&amp;""="","（未附）",INDEX(憑證錄入!$I$6:$I$505,MATCH($B269,憑證錄入!$A$6:$A$505,0))&amp;""))</f>
        <v/>
      </c>
      <c r="K269" s="32" t="str">
        <f aca="false">IF(OR($B269="",J269="（未附）"),"",HYPERLINK(IF(LEFT(J269,4)="http",J269,設定!$B$7&amp;J269),"開啟"))</f>
        <v/>
      </c>
    </row>
    <row r="270" customFormat="false" ht="15" hidden="false" customHeight="false" outlineLevel="0" collapsed="false">
      <c r="A270" s="35" t="n">
        <v>262</v>
      </c>
      <c r="B270" s="23" t="str">
        <f aca="false">IFERROR(INDEX(憑證錄入!$A$6:$A$505,MATCH(A270,憑證錄入!$P$6:$P$505,0)),"")</f>
        <v/>
      </c>
      <c r="C270" s="36" t="str">
        <f aca="false">IF($B270="","",INDEX(憑證錄入!$B$6:$B$505,MATCH($B270,憑證錄入!$A$6:$A$505,0)))</f>
        <v/>
      </c>
      <c r="D270" s="37" t="str">
        <f aca="false">IF($B270="","",INDEX(憑證錄入!$C$6:$C$505,MATCH($B270,憑證錄入!$A$6:$A$505,0))&amp;"")</f>
        <v/>
      </c>
      <c r="E270" s="8" t="str">
        <f aca="false">IF($B270="","",INDEX(憑證錄入!$D$6:$D$505,MATCH($B270,憑證錄入!$A$6:$A$505,0))&amp;"")</f>
        <v/>
      </c>
      <c r="F270" s="23" t="str">
        <f aca="false">IF($B270="","",COUNTIF(憑證錄入!$A$6:$A$505,$B270))</f>
        <v/>
      </c>
      <c r="G270" s="38" t="str">
        <f aca="false">IF($B270="","",SUMIF(憑證錄入!$A$6:$A$505,$B270,憑證錄入!$G$6:$G$505))</f>
        <v/>
      </c>
      <c r="H270" s="38" t="str">
        <f aca="false">IF($B270="","",SUMIF(憑證錄入!$A$6:$A$505,$B270,憑證錄入!$H$6:$H$505))</f>
        <v/>
      </c>
      <c r="I270" s="23" t="str">
        <f aca="false">IF($B270="","",IF(ROUND(G270-H270,2)=0,"✔","借貸不平"))</f>
        <v/>
      </c>
      <c r="J270" s="39" t="str">
        <f aca="false">IF($B270="","",IF(INDEX(憑證錄入!$I$6:$I$505,MATCH($B270,憑證錄入!$A$6:$A$505,0))&amp;""="","（未附）",INDEX(憑證錄入!$I$6:$I$505,MATCH($B270,憑證錄入!$A$6:$A$505,0))&amp;""))</f>
        <v/>
      </c>
      <c r="K270" s="32" t="str">
        <f aca="false">IF(OR($B270="",J270="（未附）"),"",HYPERLINK(IF(LEFT(J270,4)="http",J270,設定!$B$7&amp;J270),"開啟"))</f>
        <v/>
      </c>
    </row>
    <row r="271" customFormat="false" ht="15" hidden="false" customHeight="false" outlineLevel="0" collapsed="false">
      <c r="A271" s="35" t="n">
        <v>263</v>
      </c>
      <c r="B271" s="23" t="str">
        <f aca="false">IFERROR(INDEX(憑證錄入!$A$6:$A$505,MATCH(A271,憑證錄入!$P$6:$P$505,0)),"")</f>
        <v/>
      </c>
      <c r="C271" s="36" t="str">
        <f aca="false">IF($B271="","",INDEX(憑證錄入!$B$6:$B$505,MATCH($B271,憑證錄入!$A$6:$A$505,0)))</f>
        <v/>
      </c>
      <c r="D271" s="37" t="str">
        <f aca="false">IF($B271="","",INDEX(憑證錄入!$C$6:$C$505,MATCH($B271,憑證錄入!$A$6:$A$505,0))&amp;"")</f>
        <v/>
      </c>
      <c r="E271" s="8" t="str">
        <f aca="false">IF($B271="","",INDEX(憑證錄入!$D$6:$D$505,MATCH($B271,憑證錄入!$A$6:$A$505,0))&amp;"")</f>
        <v/>
      </c>
      <c r="F271" s="23" t="str">
        <f aca="false">IF($B271="","",COUNTIF(憑證錄入!$A$6:$A$505,$B271))</f>
        <v/>
      </c>
      <c r="G271" s="38" t="str">
        <f aca="false">IF($B271="","",SUMIF(憑證錄入!$A$6:$A$505,$B271,憑證錄入!$G$6:$G$505))</f>
        <v/>
      </c>
      <c r="H271" s="38" t="str">
        <f aca="false">IF($B271="","",SUMIF(憑證錄入!$A$6:$A$505,$B271,憑證錄入!$H$6:$H$505))</f>
        <v/>
      </c>
      <c r="I271" s="23" t="str">
        <f aca="false">IF($B271="","",IF(ROUND(G271-H271,2)=0,"✔","借貸不平"))</f>
        <v/>
      </c>
      <c r="J271" s="39" t="str">
        <f aca="false">IF($B271="","",IF(INDEX(憑證錄入!$I$6:$I$505,MATCH($B271,憑證錄入!$A$6:$A$505,0))&amp;""="","（未附）",INDEX(憑證錄入!$I$6:$I$505,MATCH($B271,憑證錄入!$A$6:$A$505,0))&amp;""))</f>
        <v/>
      </c>
      <c r="K271" s="32" t="str">
        <f aca="false">IF(OR($B271="",J271="（未附）"),"",HYPERLINK(IF(LEFT(J271,4)="http",J271,設定!$B$7&amp;J271),"開啟"))</f>
        <v/>
      </c>
    </row>
    <row r="272" customFormat="false" ht="15" hidden="false" customHeight="false" outlineLevel="0" collapsed="false">
      <c r="A272" s="35" t="n">
        <v>264</v>
      </c>
      <c r="B272" s="23" t="str">
        <f aca="false">IFERROR(INDEX(憑證錄入!$A$6:$A$505,MATCH(A272,憑證錄入!$P$6:$P$505,0)),"")</f>
        <v/>
      </c>
      <c r="C272" s="36" t="str">
        <f aca="false">IF($B272="","",INDEX(憑證錄入!$B$6:$B$505,MATCH($B272,憑證錄入!$A$6:$A$505,0)))</f>
        <v/>
      </c>
      <c r="D272" s="37" t="str">
        <f aca="false">IF($B272="","",INDEX(憑證錄入!$C$6:$C$505,MATCH($B272,憑證錄入!$A$6:$A$505,0))&amp;"")</f>
        <v/>
      </c>
      <c r="E272" s="8" t="str">
        <f aca="false">IF($B272="","",INDEX(憑證錄入!$D$6:$D$505,MATCH($B272,憑證錄入!$A$6:$A$505,0))&amp;"")</f>
        <v/>
      </c>
      <c r="F272" s="23" t="str">
        <f aca="false">IF($B272="","",COUNTIF(憑證錄入!$A$6:$A$505,$B272))</f>
        <v/>
      </c>
      <c r="G272" s="38" t="str">
        <f aca="false">IF($B272="","",SUMIF(憑證錄入!$A$6:$A$505,$B272,憑證錄入!$G$6:$G$505))</f>
        <v/>
      </c>
      <c r="H272" s="38" t="str">
        <f aca="false">IF($B272="","",SUMIF(憑證錄入!$A$6:$A$505,$B272,憑證錄入!$H$6:$H$505))</f>
        <v/>
      </c>
      <c r="I272" s="23" t="str">
        <f aca="false">IF($B272="","",IF(ROUND(G272-H272,2)=0,"✔","借貸不平"))</f>
        <v/>
      </c>
      <c r="J272" s="39" t="str">
        <f aca="false">IF($B272="","",IF(INDEX(憑證錄入!$I$6:$I$505,MATCH($B272,憑證錄入!$A$6:$A$505,0))&amp;""="","（未附）",INDEX(憑證錄入!$I$6:$I$505,MATCH($B272,憑證錄入!$A$6:$A$505,0))&amp;""))</f>
        <v/>
      </c>
      <c r="K272" s="32" t="str">
        <f aca="false">IF(OR($B272="",J272="（未附）"),"",HYPERLINK(IF(LEFT(J272,4)="http",J272,設定!$B$7&amp;J272),"開啟"))</f>
        <v/>
      </c>
    </row>
    <row r="273" customFormat="false" ht="15" hidden="false" customHeight="false" outlineLevel="0" collapsed="false">
      <c r="A273" s="35" t="n">
        <v>265</v>
      </c>
      <c r="B273" s="23" t="str">
        <f aca="false">IFERROR(INDEX(憑證錄入!$A$6:$A$505,MATCH(A273,憑證錄入!$P$6:$P$505,0)),"")</f>
        <v/>
      </c>
      <c r="C273" s="36" t="str">
        <f aca="false">IF($B273="","",INDEX(憑證錄入!$B$6:$B$505,MATCH($B273,憑證錄入!$A$6:$A$505,0)))</f>
        <v/>
      </c>
      <c r="D273" s="37" t="str">
        <f aca="false">IF($B273="","",INDEX(憑證錄入!$C$6:$C$505,MATCH($B273,憑證錄入!$A$6:$A$505,0))&amp;"")</f>
        <v/>
      </c>
      <c r="E273" s="8" t="str">
        <f aca="false">IF($B273="","",INDEX(憑證錄入!$D$6:$D$505,MATCH($B273,憑證錄入!$A$6:$A$505,0))&amp;"")</f>
        <v/>
      </c>
      <c r="F273" s="23" t="str">
        <f aca="false">IF($B273="","",COUNTIF(憑證錄入!$A$6:$A$505,$B273))</f>
        <v/>
      </c>
      <c r="G273" s="38" t="str">
        <f aca="false">IF($B273="","",SUMIF(憑證錄入!$A$6:$A$505,$B273,憑證錄入!$G$6:$G$505))</f>
        <v/>
      </c>
      <c r="H273" s="38" t="str">
        <f aca="false">IF($B273="","",SUMIF(憑證錄入!$A$6:$A$505,$B273,憑證錄入!$H$6:$H$505))</f>
        <v/>
      </c>
      <c r="I273" s="23" t="str">
        <f aca="false">IF($B273="","",IF(ROUND(G273-H273,2)=0,"✔","借貸不平"))</f>
        <v/>
      </c>
      <c r="J273" s="39" t="str">
        <f aca="false">IF($B273="","",IF(INDEX(憑證錄入!$I$6:$I$505,MATCH($B273,憑證錄入!$A$6:$A$505,0))&amp;""="","（未附）",INDEX(憑證錄入!$I$6:$I$505,MATCH($B273,憑證錄入!$A$6:$A$505,0))&amp;""))</f>
        <v/>
      </c>
      <c r="K273" s="32" t="str">
        <f aca="false">IF(OR($B273="",J273="（未附）"),"",HYPERLINK(IF(LEFT(J273,4)="http",J273,設定!$B$7&amp;J273),"開啟"))</f>
        <v/>
      </c>
    </row>
    <row r="274" customFormat="false" ht="15" hidden="false" customHeight="false" outlineLevel="0" collapsed="false">
      <c r="A274" s="35" t="n">
        <v>266</v>
      </c>
      <c r="B274" s="23" t="str">
        <f aca="false">IFERROR(INDEX(憑證錄入!$A$6:$A$505,MATCH(A274,憑證錄入!$P$6:$P$505,0)),"")</f>
        <v/>
      </c>
      <c r="C274" s="36" t="str">
        <f aca="false">IF($B274="","",INDEX(憑證錄入!$B$6:$B$505,MATCH($B274,憑證錄入!$A$6:$A$505,0)))</f>
        <v/>
      </c>
      <c r="D274" s="37" t="str">
        <f aca="false">IF($B274="","",INDEX(憑證錄入!$C$6:$C$505,MATCH($B274,憑證錄入!$A$6:$A$505,0))&amp;"")</f>
        <v/>
      </c>
      <c r="E274" s="8" t="str">
        <f aca="false">IF($B274="","",INDEX(憑證錄入!$D$6:$D$505,MATCH($B274,憑證錄入!$A$6:$A$505,0))&amp;"")</f>
        <v/>
      </c>
      <c r="F274" s="23" t="str">
        <f aca="false">IF($B274="","",COUNTIF(憑證錄入!$A$6:$A$505,$B274))</f>
        <v/>
      </c>
      <c r="G274" s="38" t="str">
        <f aca="false">IF($B274="","",SUMIF(憑證錄入!$A$6:$A$505,$B274,憑證錄入!$G$6:$G$505))</f>
        <v/>
      </c>
      <c r="H274" s="38" t="str">
        <f aca="false">IF($B274="","",SUMIF(憑證錄入!$A$6:$A$505,$B274,憑證錄入!$H$6:$H$505))</f>
        <v/>
      </c>
      <c r="I274" s="23" t="str">
        <f aca="false">IF($B274="","",IF(ROUND(G274-H274,2)=0,"✔","借貸不平"))</f>
        <v/>
      </c>
      <c r="J274" s="39" t="str">
        <f aca="false">IF($B274="","",IF(INDEX(憑證錄入!$I$6:$I$505,MATCH($B274,憑證錄入!$A$6:$A$505,0))&amp;""="","（未附）",INDEX(憑證錄入!$I$6:$I$505,MATCH($B274,憑證錄入!$A$6:$A$505,0))&amp;""))</f>
        <v/>
      </c>
      <c r="K274" s="32" t="str">
        <f aca="false">IF(OR($B274="",J274="（未附）"),"",HYPERLINK(IF(LEFT(J274,4)="http",J274,設定!$B$7&amp;J274),"開啟"))</f>
        <v/>
      </c>
    </row>
    <row r="275" customFormat="false" ht="15" hidden="false" customHeight="false" outlineLevel="0" collapsed="false">
      <c r="A275" s="35" t="n">
        <v>267</v>
      </c>
      <c r="B275" s="23" t="str">
        <f aca="false">IFERROR(INDEX(憑證錄入!$A$6:$A$505,MATCH(A275,憑證錄入!$P$6:$P$505,0)),"")</f>
        <v/>
      </c>
      <c r="C275" s="36" t="str">
        <f aca="false">IF($B275="","",INDEX(憑證錄入!$B$6:$B$505,MATCH($B275,憑證錄入!$A$6:$A$505,0)))</f>
        <v/>
      </c>
      <c r="D275" s="37" t="str">
        <f aca="false">IF($B275="","",INDEX(憑證錄入!$C$6:$C$505,MATCH($B275,憑證錄入!$A$6:$A$505,0))&amp;"")</f>
        <v/>
      </c>
      <c r="E275" s="8" t="str">
        <f aca="false">IF($B275="","",INDEX(憑證錄入!$D$6:$D$505,MATCH($B275,憑證錄入!$A$6:$A$505,0))&amp;"")</f>
        <v/>
      </c>
      <c r="F275" s="23" t="str">
        <f aca="false">IF($B275="","",COUNTIF(憑證錄入!$A$6:$A$505,$B275))</f>
        <v/>
      </c>
      <c r="G275" s="38" t="str">
        <f aca="false">IF($B275="","",SUMIF(憑證錄入!$A$6:$A$505,$B275,憑證錄入!$G$6:$G$505))</f>
        <v/>
      </c>
      <c r="H275" s="38" t="str">
        <f aca="false">IF($B275="","",SUMIF(憑證錄入!$A$6:$A$505,$B275,憑證錄入!$H$6:$H$505))</f>
        <v/>
      </c>
      <c r="I275" s="23" t="str">
        <f aca="false">IF($B275="","",IF(ROUND(G275-H275,2)=0,"✔","借貸不平"))</f>
        <v/>
      </c>
      <c r="J275" s="39" t="str">
        <f aca="false">IF($B275="","",IF(INDEX(憑證錄入!$I$6:$I$505,MATCH($B275,憑證錄入!$A$6:$A$505,0))&amp;""="","（未附）",INDEX(憑證錄入!$I$6:$I$505,MATCH($B275,憑證錄入!$A$6:$A$505,0))&amp;""))</f>
        <v/>
      </c>
      <c r="K275" s="32" t="str">
        <f aca="false">IF(OR($B275="",J275="（未附）"),"",HYPERLINK(IF(LEFT(J275,4)="http",J275,設定!$B$7&amp;J275),"開啟"))</f>
        <v/>
      </c>
    </row>
    <row r="276" customFormat="false" ht="15" hidden="false" customHeight="false" outlineLevel="0" collapsed="false">
      <c r="A276" s="35" t="n">
        <v>268</v>
      </c>
      <c r="B276" s="23" t="str">
        <f aca="false">IFERROR(INDEX(憑證錄入!$A$6:$A$505,MATCH(A276,憑證錄入!$P$6:$P$505,0)),"")</f>
        <v/>
      </c>
      <c r="C276" s="36" t="str">
        <f aca="false">IF($B276="","",INDEX(憑證錄入!$B$6:$B$505,MATCH($B276,憑證錄入!$A$6:$A$505,0)))</f>
        <v/>
      </c>
      <c r="D276" s="37" t="str">
        <f aca="false">IF($B276="","",INDEX(憑證錄入!$C$6:$C$505,MATCH($B276,憑證錄入!$A$6:$A$505,0))&amp;"")</f>
        <v/>
      </c>
      <c r="E276" s="8" t="str">
        <f aca="false">IF($B276="","",INDEX(憑證錄入!$D$6:$D$505,MATCH($B276,憑證錄入!$A$6:$A$505,0))&amp;"")</f>
        <v/>
      </c>
      <c r="F276" s="23" t="str">
        <f aca="false">IF($B276="","",COUNTIF(憑證錄入!$A$6:$A$505,$B276))</f>
        <v/>
      </c>
      <c r="G276" s="38" t="str">
        <f aca="false">IF($B276="","",SUMIF(憑證錄入!$A$6:$A$505,$B276,憑證錄入!$G$6:$G$505))</f>
        <v/>
      </c>
      <c r="H276" s="38" t="str">
        <f aca="false">IF($B276="","",SUMIF(憑證錄入!$A$6:$A$505,$B276,憑證錄入!$H$6:$H$505))</f>
        <v/>
      </c>
      <c r="I276" s="23" t="str">
        <f aca="false">IF($B276="","",IF(ROUND(G276-H276,2)=0,"✔","借貸不平"))</f>
        <v/>
      </c>
      <c r="J276" s="39" t="str">
        <f aca="false">IF($B276="","",IF(INDEX(憑證錄入!$I$6:$I$505,MATCH($B276,憑證錄入!$A$6:$A$505,0))&amp;""="","（未附）",INDEX(憑證錄入!$I$6:$I$505,MATCH($B276,憑證錄入!$A$6:$A$505,0))&amp;""))</f>
        <v/>
      </c>
      <c r="K276" s="32" t="str">
        <f aca="false">IF(OR($B276="",J276="（未附）"),"",HYPERLINK(IF(LEFT(J276,4)="http",J276,設定!$B$7&amp;J276),"開啟"))</f>
        <v/>
      </c>
    </row>
    <row r="277" customFormat="false" ht="15" hidden="false" customHeight="false" outlineLevel="0" collapsed="false">
      <c r="A277" s="35" t="n">
        <v>269</v>
      </c>
      <c r="B277" s="23" t="str">
        <f aca="false">IFERROR(INDEX(憑證錄入!$A$6:$A$505,MATCH(A277,憑證錄入!$P$6:$P$505,0)),"")</f>
        <v/>
      </c>
      <c r="C277" s="36" t="str">
        <f aca="false">IF($B277="","",INDEX(憑證錄入!$B$6:$B$505,MATCH($B277,憑證錄入!$A$6:$A$505,0)))</f>
        <v/>
      </c>
      <c r="D277" s="37" t="str">
        <f aca="false">IF($B277="","",INDEX(憑證錄入!$C$6:$C$505,MATCH($B277,憑證錄入!$A$6:$A$505,0))&amp;"")</f>
        <v/>
      </c>
      <c r="E277" s="8" t="str">
        <f aca="false">IF($B277="","",INDEX(憑證錄入!$D$6:$D$505,MATCH($B277,憑證錄入!$A$6:$A$505,0))&amp;"")</f>
        <v/>
      </c>
      <c r="F277" s="23" t="str">
        <f aca="false">IF($B277="","",COUNTIF(憑證錄入!$A$6:$A$505,$B277))</f>
        <v/>
      </c>
      <c r="G277" s="38" t="str">
        <f aca="false">IF($B277="","",SUMIF(憑證錄入!$A$6:$A$505,$B277,憑證錄入!$G$6:$G$505))</f>
        <v/>
      </c>
      <c r="H277" s="38" t="str">
        <f aca="false">IF($B277="","",SUMIF(憑證錄入!$A$6:$A$505,$B277,憑證錄入!$H$6:$H$505))</f>
        <v/>
      </c>
      <c r="I277" s="23" t="str">
        <f aca="false">IF($B277="","",IF(ROUND(G277-H277,2)=0,"✔","借貸不平"))</f>
        <v/>
      </c>
      <c r="J277" s="39" t="str">
        <f aca="false">IF($B277="","",IF(INDEX(憑證錄入!$I$6:$I$505,MATCH($B277,憑證錄入!$A$6:$A$505,0))&amp;""="","（未附）",INDEX(憑證錄入!$I$6:$I$505,MATCH($B277,憑證錄入!$A$6:$A$505,0))&amp;""))</f>
        <v/>
      </c>
      <c r="K277" s="32" t="str">
        <f aca="false">IF(OR($B277="",J277="（未附）"),"",HYPERLINK(IF(LEFT(J277,4)="http",J277,設定!$B$7&amp;J277),"開啟"))</f>
        <v/>
      </c>
    </row>
    <row r="278" customFormat="false" ht="15" hidden="false" customHeight="false" outlineLevel="0" collapsed="false">
      <c r="A278" s="35" t="n">
        <v>270</v>
      </c>
      <c r="B278" s="23" t="str">
        <f aca="false">IFERROR(INDEX(憑證錄入!$A$6:$A$505,MATCH(A278,憑證錄入!$P$6:$P$505,0)),"")</f>
        <v/>
      </c>
      <c r="C278" s="36" t="str">
        <f aca="false">IF($B278="","",INDEX(憑證錄入!$B$6:$B$505,MATCH($B278,憑證錄入!$A$6:$A$505,0)))</f>
        <v/>
      </c>
      <c r="D278" s="37" t="str">
        <f aca="false">IF($B278="","",INDEX(憑證錄入!$C$6:$C$505,MATCH($B278,憑證錄入!$A$6:$A$505,0))&amp;"")</f>
        <v/>
      </c>
      <c r="E278" s="8" t="str">
        <f aca="false">IF($B278="","",INDEX(憑證錄入!$D$6:$D$505,MATCH($B278,憑證錄入!$A$6:$A$505,0))&amp;"")</f>
        <v/>
      </c>
      <c r="F278" s="23" t="str">
        <f aca="false">IF($B278="","",COUNTIF(憑證錄入!$A$6:$A$505,$B278))</f>
        <v/>
      </c>
      <c r="G278" s="38" t="str">
        <f aca="false">IF($B278="","",SUMIF(憑證錄入!$A$6:$A$505,$B278,憑證錄入!$G$6:$G$505))</f>
        <v/>
      </c>
      <c r="H278" s="38" t="str">
        <f aca="false">IF($B278="","",SUMIF(憑證錄入!$A$6:$A$505,$B278,憑證錄入!$H$6:$H$505))</f>
        <v/>
      </c>
      <c r="I278" s="23" t="str">
        <f aca="false">IF($B278="","",IF(ROUND(G278-H278,2)=0,"✔","借貸不平"))</f>
        <v/>
      </c>
      <c r="J278" s="39" t="str">
        <f aca="false">IF($B278="","",IF(INDEX(憑證錄入!$I$6:$I$505,MATCH($B278,憑證錄入!$A$6:$A$505,0))&amp;""="","（未附）",INDEX(憑證錄入!$I$6:$I$505,MATCH($B278,憑證錄入!$A$6:$A$505,0))&amp;""))</f>
        <v/>
      </c>
      <c r="K278" s="32" t="str">
        <f aca="false">IF(OR($B278="",J278="（未附）"),"",HYPERLINK(IF(LEFT(J278,4)="http",J278,設定!$B$7&amp;J278),"開啟"))</f>
        <v/>
      </c>
    </row>
    <row r="279" customFormat="false" ht="15" hidden="false" customHeight="false" outlineLevel="0" collapsed="false">
      <c r="A279" s="35" t="n">
        <v>271</v>
      </c>
      <c r="B279" s="23" t="str">
        <f aca="false">IFERROR(INDEX(憑證錄入!$A$6:$A$505,MATCH(A279,憑證錄入!$P$6:$P$505,0)),"")</f>
        <v/>
      </c>
      <c r="C279" s="36" t="str">
        <f aca="false">IF($B279="","",INDEX(憑證錄入!$B$6:$B$505,MATCH($B279,憑證錄入!$A$6:$A$505,0)))</f>
        <v/>
      </c>
      <c r="D279" s="37" t="str">
        <f aca="false">IF($B279="","",INDEX(憑證錄入!$C$6:$C$505,MATCH($B279,憑證錄入!$A$6:$A$505,0))&amp;"")</f>
        <v/>
      </c>
      <c r="E279" s="8" t="str">
        <f aca="false">IF($B279="","",INDEX(憑證錄入!$D$6:$D$505,MATCH($B279,憑證錄入!$A$6:$A$505,0))&amp;"")</f>
        <v/>
      </c>
      <c r="F279" s="23" t="str">
        <f aca="false">IF($B279="","",COUNTIF(憑證錄入!$A$6:$A$505,$B279))</f>
        <v/>
      </c>
      <c r="G279" s="38" t="str">
        <f aca="false">IF($B279="","",SUMIF(憑證錄入!$A$6:$A$505,$B279,憑證錄入!$G$6:$G$505))</f>
        <v/>
      </c>
      <c r="H279" s="38" t="str">
        <f aca="false">IF($B279="","",SUMIF(憑證錄入!$A$6:$A$505,$B279,憑證錄入!$H$6:$H$505))</f>
        <v/>
      </c>
      <c r="I279" s="23" t="str">
        <f aca="false">IF($B279="","",IF(ROUND(G279-H279,2)=0,"✔","借貸不平"))</f>
        <v/>
      </c>
      <c r="J279" s="39" t="str">
        <f aca="false">IF($B279="","",IF(INDEX(憑證錄入!$I$6:$I$505,MATCH($B279,憑證錄入!$A$6:$A$505,0))&amp;""="","（未附）",INDEX(憑證錄入!$I$6:$I$505,MATCH($B279,憑證錄入!$A$6:$A$505,0))&amp;""))</f>
        <v/>
      </c>
      <c r="K279" s="32" t="str">
        <f aca="false">IF(OR($B279="",J279="（未附）"),"",HYPERLINK(IF(LEFT(J279,4)="http",J279,設定!$B$7&amp;J279),"開啟"))</f>
        <v/>
      </c>
    </row>
    <row r="280" customFormat="false" ht="15" hidden="false" customHeight="false" outlineLevel="0" collapsed="false">
      <c r="A280" s="35" t="n">
        <v>272</v>
      </c>
      <c r="B280" s="23" t="str">
        <f aca="false">IFERROR(INDEX(憑證錄入!$A$6:$A$505,MATCH(A280,憑證錄入!$P$6:$P$505,0)),"")</f>
        <v/>
      </c>
      <c r="C280" s="36" t="str">
        <f aca="false">IF($B280="","",INDEX(憑證錄入!$B$6:$B$505,MATCH($B280,憑證錄入!$A$6:$A$505,0)))</f>
        <v/>
      </c>
      <c r="D280" s="37" t="str">
        <f aca="false">IF($B280="","",INDEX(憑證錄入!$C$6:$C$505,MATCH($B280,憑證錄入!$A$6:$A$505,0))&amp;"")</f>
        <v/>
      </c>
      <c r="E280" s="8" t="str">
        <f aca="false">IF($B280="","",INDEX(憑證錄入!$D$6:$D$505,MATCH($B280,憑證錄入!$A$6:$A$505,0))&amp;"")</f>
        <v/>
      </c>
      <c r="F280" s="23" t="str">
        <f aca="false">IF($B280="","",COUNTIF(憑證錄入!$A$6:$A$505,$B280))</f>
        <v/>
      </c>
      <c r="G280" s="38" t="str">
        <f aca="false">IF($B280="","",SUMIF(憑證錄入!$A$6:$A$505,$B280,憑證錄入!$G$6:$G$505))</f>
        <v/>
      </c>
      <c r="H280" s="38" t="str">
        <f aca="false">IF($B280="","",SUMIF(憑證錄入!$A$6:$A$505,$B280,憑證錄入!$H$6:$H$505))</f>
        <v/>
      </c>
      <c r="I280" s="23" t="str">
        <f aca="false">IF($B280="","",IF(ROUND(G280-H280,2)=0,"✔","借貸不平"))</f>
        <v/>
      </c>
      <c r="J280" s="39" t="str">
        <f aca="false">IF($B280="","",IF(INDEX(憑證錄入!$I$6:$I$505,MATCH($B280,憑證錄入!$A$6:$A$505,0))&amp;""="","（未附）",INDEX(憑證錄入!$I$6:$I$505,MATCH($B280,憑證錄入!$A$6:$A$505,0))&amp;""))</f>
        <v/>
      </c>
      <c r="K280" s="32" t="str">
        <f aca="false">IF(OR($B280="",J280="（未附）"),"",HYPERLINK(IF(LEFT(J280,4)="http",J280,設定!$B$7&amp;J280),"開啟"))</f>
        <v/>
      </c>
    </row>
    <row r="281" customFormat="false" ht="15" hidden="false" customHeight="false" outlineLevel="0" collapsed="false">
      <c r="A281" s="35" t="n">
        <v>273</v>
      </c>
      <c r="B281" s="23" t="str">
        <f aca="false">IFERROR(INDEX(憑證錄入!$A$6:$A$505,MATCH(A281,憑證錄入!$P$6:$P$505,0)),"")</f>
        <v/>
      </c>
      <c r="C281" s="36" t="str">
        <f aca="false">IF($B281="","",INDEX(憑證錄入!$B$6:$B$505,MATCH($B281,憑證錄入!$A$6:$A$505,0)))</f>
        <v/>
      </c>
      <c r="D281" s="37" t="str">
        <f aca="false">IF($B281="","",INDEX(憑證錄入!$C$6:$C$505,MATCH($B281,憑證錄入!$A$6:$A$505,0))&amp;"")</f>
        <v/>
      </c>
      <c r="E281" s="8" t="str">
        <f aca="false">IF($B281="","",INDEX(憑證錄入!$D$6:$D$505,MATCH($B281,憑證錄入!$A$6:$A$505,0))&amp;"")</f>
        <v/>
      </c>
      <c r="F281" s="23" t="str">
        <f aca="false">IF($B281="","",COUNTIF(憑證錄入!$A$6:$A$505,$B281))</f>
        <v/>
      </c>
      <c r="G281" s="38" t="str">
        <f aca="false">IF($B281="","",SUMIF(憑證錄入!$A$6:$A$505,$B281,憑證錄入!$G$6:$G$505))</f>
        <v/>
      </c>
      <c r="H281" s="38" t="str">
        <f aca="false">IF($B281="","",SUMIF(憑證錄入!$A$6:$A$505,$B281,憑證錄入!$H$6:$H$505))</f>
        <v/>
      </c>
      <c r="I281" s="23" t="str">
        <f aca="false">IF($B281="","",IF(ROUND(G281-H281,2)=0,"✔","借貸不平"))</f>
        <v/>
      </c>
      <c r="J281" s="39" t="str">
        <f aca="false">IF($B281="","",IF(INDEX(憑證錄入!$I$6:$I$505,MATCH($B281,憑證錄入!$A$6:$A$505,0))&amp;""="","（未附）",INDEX(憑證錄入!$I$6:$I$505,MATCH($B281,憑證錄入!$A$6:$A$505,0))&amp;""))</f>
        <v/>
      </c>
      <c r="K281" s="32" t="str">
        <f aca="false">IF(OR($B281="",J281="（未附）"),"",HYPERLINK(IF(LEFT(J281,4)="http",J281,設定!$B$7&amp;J281),"開啟"))</f>
        <v/>
      </c>
    </row>
    <row r="282" customFormat="false" ht="15" hidden="false" customHeight="false" outlineLevel="0" collapsed="false">
      <c r="A282" s="35" t="n">
        <v>274</v>
      </c>
      <c r="B282" s="23" t="str">
        <f aca="false">IFERROR(INDEX(憑證錄入!$A$6:$A$505,MATCH(A282,憑證錄入!$P$6:$P$505,0)),"")</f>
        <v/>
      </c>
      <c r="C282" s="36" t="str">
        <f aca="false">IF($B282="","",INDEX(憑證錄入!$B$6:$B$505,MATCH($B282,憑證錄入!$A$6:$A$505,0)))</f>
        <v/>
      </c>
      <c r="D282" s="37" t="str">
        <f aca="false">IF($B282="","",INDEX(憑證錄入!$C$6:$C$505,MATCH($B282,憑證錄入!$A$6:$A$505,0))&amp;"")</f>
        <v/>
      </c>
      <c r="E282" s="8" t="str">
        <f aca="false">IF($B282="","",INDEX(憑證錄入!$D$6:$D$505,MATCH($B282,憑證錄入!$A$6:$A$505,0))&amp;"")</f>
        <v/>
      </c>
      <c r="F282" s="23" t="str">
        <f aca="false">IF($B282="","",COUNTIF(憑證錄入!$A$6:$A$505,$B282))</f>
        <v/>
      </c>
      <c r="G282" s="38" t="str">
        <f aca="false">IF($B282="","",SUMIF(憑證錄入!$A$6:$A$505,$B282,憑證錄入!$G$6:$G$505))</f>
        <v/>
      </c>
      <c r="H282" s="38" t="str">
        <f aca="false">IF($B282="","",SUMIF(憑證錄入!$A$6:$A$505,$B282,憑證錄入!$H$6:$H$505))</f>
        <v/>
      </c>
      <c r="I282" s="23" t="str">
        <f aca="false">IF($B282="","",IF(ROUND(G282-H282,2)=0,"✔","借貸不平"))</f>
        <v/>
      </c>
      <c r="J282" s="39" t="str">
        <f aca="false">IF($B282="","",IF(INDEX(憑證錄入!$I$6:$I$505,MATCH($B282,憑證錄入!$A$6:$A$505,0))&amp;""="","（未附）",INDEX(憑證錄入!$I$6:$I$505,MATCH($B282,憑證錄入!$A$6:$A$505,0))&amp;""))</f>
        <v/>
      </c>
      <c r="K282" s="32" t="str">
        <f aca="false">IF(OR($B282="",J282="（未附）"),"",HYPERLINK(IF(LEFT(J282,4)="http",J282,設定!$B$7&amp;J282),"開啟"))</f>
        <v/>
      </c>
    </row>
    <row r="283" customFormat="false" ht="15" hidden="false" customHeight="false" outlineLevel="0" collapsed="false">
      <c r="A283" s="35" t="n">
        <v>275</v>
      </c>
      <c r="B283" s="23" t="str">
        <f aca="false">IFERROR(INDEX(憑證錄入!$A$6:$A$505,MATCH(A283,憑證錄入!$P$6:$P$505,0)),"")</f>
        <v/>
      </c>
      <c r="C283" s="36" t="str">
        <f aca="false">IF($B283="","",INDEX(憑證錄入!$B$6:$B$505,MATCH($B283,憑證錄入!$A$6:$A$505,0)))</f>
        <v/>
      </c>
      <c r="D283" s="37" t="str">
        <f aca="false">IF($B283="","",INDEX(憑證錄入!$C$6:$C$505,MATCH($B283,憑證錄入!$A$6:$A$505,0))&amp;"")</f>
        <v/>
      </c>
      <c r="E283" s="8" t="str">
        <f aca="false">IF($B283="","",INDEX(憑證錄入!$D$6:$D$505,MATCH($B283,憑證錄入!$A$6:$A$505,0))&amp;"")</f>
        <v/>
      </c>
      <c r="F283" s="23" t="str">
        <f aca="false">IF($B283="","",COUNTIF(憑證錄入!$A$6:$A$505,$B283))</f>
        <v/>
      </c>
      <c r="G283" s="38" t="str">
        <f aca="false">IF($B283="","",SUMIF(憑證錄入!$A$6:$A$505,$B283,憑證錄入!$G$6:$G$505))</f>
        <v/>
      </c>
      <c r="H283" s="38" t="str">
        <f aca="false">IF($B283="","",SUMIF(憑證錄入!$A$6:$A$505,$B283,憑證錄入!$H$6:$H$505))</f>
        <v/>
      </c>
      <c r="I283" s="23" t="str">
        <f aca="false">IF($B283="","",IF(ROUND(G283-H283,2)=0,"✔","借貸不平"))</f>
        <v/>
      </c>
      <c r="J283" s="39" t="str">
        <f aca="false">IF($B283="","",IF(INDEX(憑證錄入!$I$6:$I$505,MATCH($B283,憑證錄入!$A$6:$A$505,0))&amp;""="","（未附）",INDEX(憑證錄入!$I$6:$I$505,MATCH($B283,憑證錄入!$A$6:$A$505,0))&amp;""))</f>
        <v/>
      </c>
      <c r="K283" s="32" t="str">
        <f aca="false">IF(OR($B283="",J283="（未附）"),"",HYPERLINK(IF(LEFT(J283,4)="http",J283,設定!$B$7&amp;J283),"開啟"))</f>
        <v/>
      </c>
    </row>
    <row r="284" customFormat="false" ht="15" hidden="false" customHeight="false" outlineLevel="0" collapsed="false">
      <c r="A284" s="35" t="n">
        <v>276</v>
      </c>
      <c r="B284" s="23" t="str">
        <f aca="false">IFERROR(INDEX(憑證錄入!$A$6:$A$505,MATCH(A284,憑證錄入!$P$6:$P$505,0)),"")</f>
        <v/>
      </c>
      <c r="C284" s="36" t="str">
        <f aca="false">IF($B284="","",INDEX(憑證錄入!$B$6:$B$505,MATCH($B284,憑證錄入!$A$6:$A$505,0)))</f>
        <v/>
      </c>
      <c r="D284" s="37" t="str">
        <f aca="false">IF($B284="","",INDEX(憑證錄入!$C$6:$C$505,MATCH($B284,憑證錄入!$A$6:$A$505,0))&amp;"")</f>
        <v/>
      </c>
      <c r="E284" s="8" t="str">
        <f aca="false">IF($B284="","",INDEX(憑證錄入!$D$6:$D$505,MATCH($B284,憑證錄入!$A$6:$A$505,0))&amp;"")</f>
        <v/>
      </c>
      <c r="F284" s="23" t="str">
        <f aca="false">IF($B284="","",COUNTIF(憑證錄入!$A$6:$A$505,$B284))</f>
        <v/>
      </c>
      <c r="G284" s="38" t="str">
        <f aca="false">IF($B284="","",SUMIF(憑證錄入!$A$6:$A$505,$B284,憑證錄入!$G$6:$G$505))</f>
        <v/>
      </c>
      <c r="H284" s="38" t="str">
        <f aca="false">IF($B284="","",SUMIF(憑證錄入!$A$6:$A$505,$B284,憑證錄入!$H$6:$H$505))</f>
        <v/>
      </c>
      <c r="I284" s="23" t="str">
        <f aca="false">IF($B284="","",IF(ROUND(G284-H284,2)=0,"✔","借貸不平"))</f>
        <v/>
      </c>
      <c r="J284" s="39" t="str">
        <f aca="false">IF($B284="","",IF(INDEX(憑證錄入!$I$6:$I$505,MATCH($B284,憑證錄入!$A$6:$A$505,0))&amp;""="","（未附）",INDEX(憑證錄入!$I$6:$I$505,MATCH($B284,憑證錄入!$A$6:$A$505,0))&amp;""))</f>
        <v/>
      </c>
      <c r="K284" s="32" t="str">
        <f aca="false">IF(OR($B284="",J284="（未附）"),"",HYPERLINK(IF(LEFT(J284,4)="http",J284,設定!$B$7&amp;J284),"開啟"))</f>
        <v/>
      </c>
    </row>
    <row r="285" customFormat="false" ht="15" hidden="false" customHeight="false" outlineLevel="0" collapsed="false">
      <c r="A285" s="35" t="n">
        <v>277</v>
      </c>
      <c r="B285" s="23" t="str">
        <f aca="false">IFERROR(INDEX(憑證錄入!$A$6:$A$505,MATCH(A285,憑證錄入!$P$6:$P$505,0)),"")</f>
        <v/>
      </c>
      <c r="C285" s="36" t="str">
        <f aca="false">IF($B285="","",INDEX(憑證錄入!$B$6:$B$505,MATCH($B285,憑證錄入!$A$6:$A$505,0)))</f>
        <v/>
      </c>
      <c r="D285" s="37" t="str">
        <f aca="false">IF($B285="","",INDEX(憑證錄入!$C$6:$C$505,MATCH($B285,憑證錄入!$A$6:$A$505,0))&amp;"")</f>
        <v/>
      </c>
      <c r="E285" s="8" t="str">
        <f aca="false">IF($B285="","",INDEX(憑證錄入!$D$6:$D$505,MATCH($B285,憑證錄入!$A$6:$A$505,0))&amp;"")</f>
        <v/>
      </c>
      <c r="F285" s="23" t="str">
        <f aca="false">IF($B285="","",COUNTIF(憑證錄入!$A$6:$A$505,$B285))</f>
        <v/>
      </c>
      <c r="G285" s="38" t="str">
        <f aca="false">IF($B285="","",SUMIF(憑證錄入!$A$6:$A$505,$B285,憑證錄入!$G$6:$G$505))</f>
        <v/>
      </c>
      <c r="H285" s="38" t="str">
        <f aca="false">IF($B285="","",SUMIF(憑證錄入!$A$6:$A$505,$B285,憑證錄入!$H$6:$H$505))</f>
        <v/>
      </c>
      <c r="I285" s="23" t="str">
        <f aca="false">IF($B285="","",IF(ROUND(G285-H285,2)=0,"✔","借貸不平"))</f>
        <v/>
      </c>
      <c r="J285" s="39" t="str">
        <f aca="false">IF($B285="","",IF(INDEX(憑證錄入!$I$6:$I$505,MATCH($B285,憑證錄入!$A$6:$A$505,0))&amp;""="","（未附）",INDEX(憑證錄入!$I$6:$I$505,MATCH($B285,憑證錄入!$A$6:$A$505,0))&amp;""))</f>
        <v/>
      </c>
      <c r="K285" s="32" t="str">
        <f aca="false">IF(OR($B285="",J285="（未附）"),"",HYPERLINK(IF(LEFT(J285,4)="http",J285,設定!$B$7&amp;J285),"開啟"))</f>
        <v/>
      </c>
    </row>
    <row r="286" customFormat="false" ht="15" hidden="false" customHeight="false" outlineLevel="0" collapsed="false">
      <c r="A286" s="35" t="n">
        <v>278</v>
      </c>
      <c r="B286" s="23" t="str">
        <f aca="false">IFERROR(INDEX(憑證錄入!$A$6:$A$505,MATCH(A286,憑證錄入!$P$6:$P$505,0)),"")</f>
        <v/>
      </c>
      <c r="C286" s="36" t="str">
        <f aca="false">IF($B286="","",INDEX(憑證錄入!$B$6:$B$505,MATCH($B286,憑證錄入!$A$6:$A$505,0)))</f>
        <v/>
      </c>
      <c r="D286" s="37" t="str">
        <f aca="false">IF($B286="","",INDEX(憑證錄入!$C$6:$C$505,MATCH($B286,憑證錄入!$A$6:$A$505,0))&amp;"")</f>
        <v/>
      </c>
      <c r="E286" s="8" t="str">
        <f aca="false">IF($B286="","",INDEX(憑證錄入!$D$6:$D$505,MATCH($B286,憑證錄入!$A$6:$A$505,0))&amp;"")</f>
        <v/>
      </c>
      <c r="F286" s="23" t="str">
        <f aca="false">IF($B286="","",COUNTIF(憑證錄入!$A$6:$A$505,$B286))</f>
        <v/>
      </c>
      <c r="G286" s="38" t="str">
        <f aca="false">IF($B286="","",SUMIF(憑證錄入!$A$6:$A$505,$B286,憑證錄入!$G$6:$G$505))</f>
        <v/>
      </c>
      <c r="H286" s="38" t="str">
        <f aca="false">IF($B286="","",SUMIF(憑證錄入!$A$6:$A$505,$B286,憑證錄入!$H$6:$H$505))</f>
        <v/>
      </c>
      <c r="I286" s="23" t="str">
        <f aca="false">IF($B286="","",IF(ROUND(G286-H286,2)=0,"✔","借貸不平"))</f>
        <v/>
      </c>
      <c r="J286" s="39" t="str">
        <f aca="false">IF($B286="","",IF(INDEX(憑證錄入!$I$6:$I$505,MATCH($B286,憑證錄入!$A$6:$A$505,0))&amp;""="","（未附）",INDEX(憑證錄入!$I$6:$I$505,MATCH($B286,憑證錄入!$A$6:$A$505,0))&amp;""))</f>
        <v/>
      </c>
      <c r="K286" s="32" t="str">
        <f aca="false">IF(OR($B286="",J286="（未附）"),"",HYPERLINK(IF(LEFT(J286,4)="http",J286,設定!$B$7&amp;J286),"開啟"))</f>
        <v/>
      </c>
    </row>
    <row r="287" customFormat="false" ht="15" hidden="false" customHeight="false" outlineLevel="0" collapsed="false">
      <c r="A287" s="35" t="n">
        <v>279</v>
      </c>
      <c r="B287" s="23" t="str">
        <f aca="false">IFERROR(INDEX(憑證錄入!$A$6:$A$505,MATCH(A287,憑證錄入!$P$6:$P$505,0)),"")</f>
        <v/>
      </c>
      <c r="C287" s="36" t="str">
        <f aca="false">IF($B287="","",INDEX(憑證錄入!$B$6:$B$505,MATCH($B287,憑證錄入!$A$6:$A$505,0)))</f>
        <v/>
      </c>
      <c r="D287" s="37" t="str">
        <f aca="false">IF($B287="","",INDEX(憑證錄入!$C$6:$C$505,MATCH($B287,憑證錄入!$A$6:$A$505,0))&amp;"")</f>
        <v/>
      </c>
      <c r="E287" s="8" t="str">
        <f aca="false">IF($B287="","",INDEX(憑證錄入!$D$6:$D$505,MATCH($B287,憑證錄入!$A$6:$A$505,0))&amp;"")</f>
        <v/>
      </c>
      <c r="F287" s="23" t="str">
        <f aca="false">IF($B287="","",COUNTIF(憑證錄入!$A$6:$A$505,$B287))</f>
        <v/>
      </c>
      <c r="G287" s="38" t="str">
        <f aca="false">IF($B287="","",SUMIF(憑證錄入!$A$6:$A$505,$B287,憑證錄入!$G$6:$G$505))</f>
        <v/>
      </c>
      <c r="H287" s="38" t="str">
        <f aca="false">IF($B287="","",SUMIF(憑證錄入!$A$6:$A$505,$B287,憑證錄入!$H$6:$H$505))</f>
        <v/>
      </c>
      <c r="I287" s="23" t="str">
        <f aca="false">IF($B287="","",IF(ROUND(G287-H287,2)=0,"✔","借貸不平"))</f>
        <v/>
      </c>
      <c r="J287" s="39" t="str">
        <f aca="false">IF($B287="","",IF(INDEX(憑證錄入!$I$6:$I$505,MATCH($B287,憑證錄入!$A$6:$A$505,0))&amp;""="","（未附）",INDEX(憑證錄入!$I$6:$I$505,MATCH($B287,憑證錄入!$A$6:$A$505,0))&amp;""))</f>
        <v/>
      </c>
      <c r="K287" s="32" t="str">
        <f aca="false">IF(OR($B287="",J287="（未附）"),"",HYPERLINK(IF(LEFT(J287,4)="http",J287,設定!$B$7&amp;J287),"開啟"))</f>
        <v/>
      </c>
    </row>
    <row r="288" customFormat="false" ht="15" hidden="false" customHeight="false" outlineLevel="0" collapsed="false">
      <c r="A288" s="35" t="n">
        <v>280</v>
      </c>
      <c r="B288" s="23" t="str">
        <f aca="false">IFERROR(INDEX(憑證錄入!$A$6:$A$505,MATCH(A288,憑證錄入!$P$6:$P$505,0)),"")</f>
        <v/>
      </c>
      <c r="C288" s="36" t="str">
        <f aca="false">IF($B288="","",INDEX(憑證錄入!$B$6:$B$505,MATCH($B288,憑證錄入!$A$6:$A$505,0)))</f>
        <v/>
      </c>
      <c r="D288" s="37" t="str">
        <f aca="false">IF($B288="","",INDEX(憑證錄入!$C$6:$C$505,MATCH($B288,憑證錄入!$A$6:$A$505,0))&amp;"")</f>
        <v/>
      </c>
      <c r="E288" s="8" t="str">
        <f aca="false">IF($B288="","",INDEX(憑證錄入!$D$6:$D$505,MATCH($B288,憑證錄入!$A$6:$A$505,0))&amp;"")</f>
        <v/>
      </c>
      <c r="F288" s="23" t="str">
        <f aca="false">IF($B288="","",COUNTIF(憑證錄入!$A$6:$A$505,$B288))</f>
        <v/>
      </c>
      <c r="G288" s="38" t="str">
        <f aca="false">IF($B288="","",SUMIF(憑證錄入!$A$6:$A$505,$B288,憑證錄入!$G$6:$G$505))</f>
        <v/>
      </c>
      <c r="H288" s="38" t="str">
        <f aca="false">IF($B288="","",SUMIF(憑證錄入!$A$6:$A$505,$B288,憑證錄入!$H$6:$H$505))</f>
        <v/>
      </c>
      <c r="I288" s="23" t="str">
        <f aca="false">IF($B288="","",IF(ROUND(G288-H288,2)=0,"✔","借貸不平"))</f>
        <v/>
      </c>
      <c r="J288" s="39" t="str">
        <f aca="false">IF($B288="","",IF(INDEX(憑證錄入!$I$6:$I$505,MATCH($B288,憑證錄入!$A$6:$A$505,0))&amp;""="","（未附）",INDEX(憑證錄入!$I$6:$I$505,MATCH($B288,憑證錄入!$A$6:$A$505,0))&amp;""))</f>
        <v/>
      </c>
      <c r="K288" s="32" t="str">
        <f aca="false">IF(OR($B288="",J288="（未附）"),"",HYPERLINK(IF(LEFT(J288,4)="http",J288,設定!$B$7&amp;J288),"開啟"))</f>
        <v/>
      </c>
    </row>
    <row r="289" customFormat="false" ht="15" hidden="false" customHeight="false" outlineLevel="0" collapsed="false">
      <c r="A289" s="35" t="n">
        <v>281</v>
      </c>
      <c r="B289" s="23" t="str">
        <f aca="false">IFERROR(INDEX(憑證錄入!$A$6:$A$505,MATCH(A289,憑證錄入!$P$6:$P$505,0)),"")</f>
        <v/>
      </c>
      <c r="C289" s="36" t="str">
        <f aca="false">IF($B289="","",INDEX(憑證錄入!$B$6:$B$505,MATCH($B289,憑證錄入!$A$6:$A$505,0)))</f>
        <v/>
      </c>
      <c r="D289" s="37" t="str">
        <f aca="false">IF($B289="","",INDEX(憑證錄入!$C$6:$C$505,MATCH($B289,憑證錄入!$A$6:$A$505,0))&amp;"")</f>
        <v/>
      </c>
      <c r="E289" s="8" t="str">
        <f aca="false">IF($B289="","",INDEX(憑證錄入!$D$6:$D$505,MATCH($B289,憑證錄入!$A$6:$A$505,0))&amp;"")</f>
        <v/>
      </c>
      <c r="F289" s="23" t="str">
        <f aca="false">IF($B289="","",COUNTIF(憑證錄入!$A$6:$A$505,$B289))</f>
        <v/>
      </c>
      <c r="G289" s="38" t="str">
        <f aca="false">IF($B289="","",SUMIF(憑證錄入!$A$6:$A$505,$B289,憑證錄入!$G$6:$G$505))</f>
        <v/>
      </c>
      <c r="H289" s="38" t="str">
        <f aca="false">IF($B289="","",SUMIF(憑證錄入!$A$6:$A$505,$B289,憑證錄入!$H$6:$H$505))</f>
        <v/>
      </c>
      <c r="I289" s="23" t="str">
        <f aca="false">IF($B289="","",IF(ROUND(G289-H289,2)=0,"✔","借貸不平"))</f>
        <v/>
      </c>
      <c r="J289" s="39" t="str">
        <f aca="false">IF($B289="","",IF(INDEX(憑證錄入!$I$6:$I$505,MATCH($B289,憑證錄入!$A$6:$A$505,0))&amp;""="","（未附）",INDEX(憑證錄入!$I$6:$I$505,MATCH($B289,憑證錄入!$A$6:$A$505,0))&amp;""))</f>
        <v/>
      </c>
      <c r="K289" s="32" t="str">
        <f aca="false">IF(OR($B289="",J289="（未附）"),"",HYPERLINK(IF(LEFT(J289,4)="http",J289,設定!$B$7&amp;J289),"開啟"))</f>
        <v/>
      </c>
    </row>
    <row r="290" customFormat="false" ht="15" hidden="false" customHeight="false" outlineLevel="0" collapsed="false">
      <c r="A290" s="35" t="n">
        <v>282</v>
      </c>
      <c r="B290" s="23" t="str">
        <f aca="false">IFERROR(INDEX(憑證錄入!$A$6:$A$505,MATCH(A290,憑證錄入!$P$6:$P$505,0)),"")</f>
        <v/>
      </c>
      <c r="C290" s="36" t="str">
        <f aca="false">IF($B290="","",INDEX(憑證錄入!$B$6:$B$505,MATCH($B290,憑證錄入!$A$6:$A$505,0)))</f>
        <v/>
      </c>
      <c r="D290" s="37" t="str">
        <f aca="false">IF($B290="","",INDEX(憑證錄入!$C$6:$C$505,MATCH($B290,憑證錄入!$A$6:$A$505,0))&amp;"")</f>
        <v/>
      </c>
      <c r="E290" s="8" t="str">
        <f aca="false">IF($B290="","",INDEX(憑證錄入!$D$6:$D$505,MATCH($B290,憑證錄入!$A$6:$A$505,0))&amp;"")</f>
        <v/>
      </c>
      <c r="F290" s="23" t="str">
        <f aca="false">IF($B290="","",COUNTIF(憑證錄入!$A$6:$A$505,$B290))</f>
        <v/>
      </c>
      <c r="G290" s="38" t="str">
        <f aca="false">IF($B290="","",SUMIF(憑證錄入!$A$6:$A$505,$B290,憑證錄入!$G$6:$G$505))</f>
        <v/>
      </c>
      <c r="H290" s="38" t="str">
        <f aca="false">IF($B290="","",SUMIF(憑證錄入!$A$6:$A$505,$B290,憑證錄入!$H$6:$H$505))</f>
        <v/>
      </c>
      <c r="I290" s="23" t="str">
        <f aca="false">IF($B290="","",IF(ROUND(G290-H290,2)=0,"✔","借貸不平"))</f>
        <v/>
      </c>
      <c r="J290" s="39" t="str">
        <f aca="false">IF($B290="","",IF(INDEX(憑證錄入!$I$6:$I$505,MATCH($B290,憑證錄入!$A$6:$A$505,0))&amp;""="","（未附）",INDEX(憑證錄入!$I$6:$I$505,MATCH($B290,憑證錄入!$A$6:$A$505,0))&amp;""))</f>
        <v/>
      </c>
      <c r="K290" s="32" t="str">
        <f aca="false">IF(OR($B290="",J290="（未附）"),"",HYPERLINK(IF(LEFT(J290,4)="http",J290,設定!$B$7&amp;J290),"開啟"))</f>
        <v/>
      </c>
    </row>
    <row r="291" customFormat="false" ht="15" hidden="false" customHeight="false" outlineLevel="0" collapsed="false">
      <c r="A291" s="35" t="n">
        <v>283</v>
      </c>
      <c r="B291" s="23" t="str">
        <f aca="false">IFERROR(INDEX(憑證錄入!$A$6:$A$505,MATCH(A291,憑證錄入!$P$6:$P$505,0)),"")</f>
        <v/>
      </c>
      <c r="C291" s="36" t="str">
        <f aca="false">IF($B291="","",INDEX(憑證錄入!$B$6:$B$505,MATCH($B291,憑證錄入!$A$6:$A$505,0)))</f>
        <v/>
      </c>
      <c r="D291" s="37" t="str">
        <f aca="false">IF($B291="","",INDEX(憑證錄入!$C$6:$C$505,MATCH($B291,憑證錄入!$A$6:$A$505,0))&amp;"")</f>
        <v/>
      </c>
      <c r="E291" s="8" t="str">
        <f aca="false">IF($B291="","",INDEX(憑證錄入!$D$6:$D$505,MATCH($B291,憑證錄入!$A$6:$A$505,0))&amp;"")</f>
        <v/>
      </c>
      <c r="F291" s="23" t="str">
        <f aca="false">IF($B291="","",COUNTIF(憑證錄入!$A$6:$A$505,$B291))</f>
        <v/>
      </c>
      <c r="G291" s="38" t="str">
        <f aca="false">IF($B291="","",SUMIF(憑證錄入!$A$6:$A$505,$B291,憑證錄入!$G$6:$G$505))</f>
        <v/>
      </c>
      <c r="H291" s="38" t="str">
        <f aca="false">IF($B291="","",SUMIF(憑證錄入!$A$6:$A$505,$B291,憑證錄入!$H$6:$H$505))</f>
        <v/>
      </c>
      <c r="I291" s="23" t="str">
        <f aca="false">IF($B291="","",IF(ROUND(G291-H291,2)=0,"✔","借貸不平"))</f>
        <v/>
      </c>
      <c r="J291" s="39" t="str">
        <f aca="false">IF($B291="","",IF(INDEX(憑證錄入!$I$6:$I$505,MATCH($B291,憑證錄入!$A$6:$A$505,0))&amp;""="","（未附）",INDEX(憑證錄入!$I$6:$I$505,MATCH($B291,憑證錄入!$A$6:$A$505,0))&amp;""))</f>
        <v/>
      </c>
      <c r="K291" s="32" t="str">
        <f aca="false">IF(OR($B291="",J291="（未附）"),"",HYPERLINK(IF(LEFT(J291,4)="http",J291,設定!$B$7&amp;J291),"開啟"))</f>
        <v/>
      </c>
    </row>
    <row r="292" customFormat="false" ht="15" hidden="false" customHeight="false" outlineLevel="0" collapsed="false">
      <c r="A292" s="35" t="n">
        <v>284</v>
      </c>
      <c r="B292" s="23" t="str">
        <f aca="false">IFERROR(INDEX(憑證錄入!$A$6:$A$505,MATCH(A292,憑證錄入!$P$6:$P$505,0)),"")</f>
        <v/>
      </c>
      <c r="C292" s="36" t="str">
        <f aca="false">IF($B292="","",INDEX(憑證錄入!$B$6:$B$505,MATCH($B292,憑證錄入!$A$6:$A$505,0)))</f>
        <v/>
      </c>
      <c r="D292" s="37" t="str">
        <f aca="false">IF($B292="","",INDEX(憑證錄入!$C$6:$C$505,MATCH($B292,憑證錄入!$A$6:$A$505,0))&amp;"")</f>
        <v/>
      </c>
      <c r="E292" s="8" t="str">
        <f aca="false">IF($B292="","",INDEX(憑證錄入!$D$6:$D$505,MATCH($B292,憑證錄入!$A$6:$A$505,0))&amp;"")</f>
        <v/>
      </c>
      <c r="F292" s="23" t="str">
        <f aca="false">IF($B292="","",COUNTIF(憑證錄入!$A$6:$A$505,$B292))</f>
        <v/>
      </c>
      <c r="G292" s="38" t="str">
        <f aca="false">IF($B292="","",SUMIF(憑證錄入!$A$6:$A$505,$B292,憑證錄入!$G$6:$G$505))</f>
        <v/>
      </c>
      <c r="H292" s="38" t="str">
        <f aca="false">IF($B292="","",SUMIF(憑證錄入!$A$6:$A$505,$B292,憑證錄入!$H$6:$H$505))</f>
        <v/>
      </c>
      <c r="I292" s="23" t="str">
        <f aca="false">IF($B292="","",IF(ROUND(G292-H292,2)=0,"✔","借貸不平"))</f>
        <v/>
      </c>
      <c r="J292" s="39" t="str">
        <f aca="false">IF($B292="","",IF(INDEX(憑證錄入!$I$6:$I$505,MATCH($B292,憑證錄入!$A$6:$A$505,0))&amp;""="","（未附）",INDEX(憑證錄入!$I$6:$I$505,MATCH($B292,憑證錄入!$A$6:$A$505,0))&amp;""))</f>
        <v/>
      </c>
      <c r="K292" s="32" t="str">
        <f aca="false">IF(OR($B292="",J292="（未附）"),"",HYPERLINK(IF(LEFT(J292,4)="http",J292,設定!$B$7&amp;J292),"開啟"))</f>
        <v/>
      </c>
    </row>
    <row r="293" customFormat="false" ht="15" hidden="false" customHeight="false" outlineLevel="0" collapsed="false">
      <c r="A293" s="35" t="n">
        <v>285</v>
      </c>
      <c r="B293" s="23" t="str">
        <f aca="false">IFERROR(INDEX(憑證錄入!$A$6:$A$505,MATCH(A293,憑證錄入!$P$6:$P$505,0)),"")</f>
        <v/>
      </c>
      <c r="C293" s="36" t="str">
        <f aca="false">IF($B293="","",INDEX(憑證錄入!$B$6:$B$505,MATCH($B293,憑證錄入!$A$6:$A$505,0)))</f>
        <v/>
      </c>
      <c r="D293" s="37" t="str">
        <f aca="false">IF($B293="","",INDEX(憑證錄入!$C$6:$C$505,MATCH($B293,憑證錄入!$A$6:$A$505,0))&amp;"")</f>
        <v/>
      </c>
      <c r="E293" s="8" t="str">
        <f aca="false">IF($B293="","",INDEX(憑證錄入!$D$6:$D$505,MATCH($B293,憑證錄入!$A$6:$A$505,0))&amp;"")</f>
        <v/>
      </c>
      <c r="F293" s="23" t="str">
        <f aca="false">IF($B293="","",COUNTIF(憑證錄入!$A$6:$A$505,$B293))</f>
        <v/>
      </c>
      <c r="G293" s="38" t="str">
        <f aca="false">IF($B293="","",SUMIF(憑證錄入!$A$6:$A$505,$B293,憑證錄入!$G$6:$G$505))</f>
        <v/>
      </c>
      <c r="H293" s="38" t="str">
        <f aca="false">IF($B293="","",SUMIF(憑證錄入!$A$6:$A$505,$B293,憑證錄入!$H$6:$H$505))</f>
        <v/>
      </c>
      <c r="I293" s="23" t="str">
        <f aca="false">IF($B293="","",IF(ROUND(G293-H293,2)=0,"✔","借貸不平"))</f>
        <v/>
      </c>
      <c r="J293" s="39" t="str">
        <f aca="false">IF($B293="","",IF(INDEX(憑證錄入!$I$6:$I$505,MATCH($B293,憑證錄入!$A$6:$A$505,0))&amp;""="","（未附）",INDEX(憑證錄入!$I$6:$I$505,MATCH($B293,憑證錄入!$A$6:$A$505,0))&amp;""))</f>
        <v/>
      </c>
      <c r="K293" s="32" t="str">
        <f aca="false">IF(OR($B293="",J293="（未附）"),"",HYPERLINK(IF(LEFT(J293,4)="http",J293,設定!$B$7&amp;J293),"開啟"))</f>
        <v/>
      </c>
    </row>
    <row r="294" customFormat="false" ht="15" hidden="false" customHeight="false" outlineLevel="0" collapsed="false">
      <c r="A294" s="35" t="n">
        <v>286</v>
      </c>
      <c r="B294" s="23" t="str">
        <f aca="false">IFERROR(INDEX(憑證錄入!$A$6:$A$505,MATCH(A294,憑證錄入!$P$6:$P$505,0)),"")</f>
        <v/>
      </c>
      <c r="C294" s="36" t="str">
        <f aca="false">IF($B294="","",INDEX(憑證錄入!$B$6:$B$505,MATCH($B294,憑證錄入!$A$6:$A$505,0)))</f>
        <v/>
      </c>
      <c r="D294" s="37" t="str">
        <f aca="false">IF($B294="","",INDEX(憑證錄入!$C$6:$C$505,MATCH($B294,憑證錄入!$A$6:$A$505,0))&amp;"")</f>
        <v/>
      </c>
      <c r="E294" s="8" t="str">
        <f aca="false">IF($B294="","",INDEX(憑證錄入!$D$6:$D$505,MATCH($B294,憑證錄入!$A$6:$A$505,0))&amp;"")</f>
        <v/>
      </c>
      <c r="F294" s="23" t="str">
        <f aca="false">IF($B294="","",COUNTIF(憑證錄入!$A$6:$A$505,$B294))</f>
        <v/>
      </c>
      <c r="G294" s="38" t="str">
        <f aca="false">IF($B294="","",SUMIF(憑證錄入!$A$6:$A$505,$B294,憑證錄入!$G$6:$G$505))</f>
        <v/>
      </c>
      <c r="H294" s="38" t="str">
        <f aca="false">IF($B294="","",SUMIF(憑證錄入!$A$6:$A$505,$B294,憑證錄入!$H$6:$H$505))</f>
        <v/>
      </c>
      <c r="I294" s="23" t="str">
        <f aca="false">IF($B294="","",IF(ROUND(G294-H294,2)=0,"✔","借貸不平"))</f>
        <v/>
      </c>
      <c r="J294" s="39" t="str">
        <f aca="false">IF($B294="","",IF(INDEX(憑證錄入!$I$6:$I$505,MATCH($B294,憑證錄入!$A$6:$A$505,0))&amp;""="","（未附）",INDEX(憑證錄入!$I$6:$I$505,MATCH($B294,憑證錄入!$A$6:$A$505,0))&amp;""))</f>
        <v/>
      </c>
      <c r="K294" s="32" t="str">
        <f aca="false">IF(OR($B294="",J294="（未附）"),"",HYPERLINK(IF(LEFT(J294,4)="http",J294,設定!$B$7&amp;J294),"開啟"))</f>
        <v/>
      </c>
    </row>
    <row r="295" customFormat="false" ht="15" hidden="false" customHeight="false" outlineLevel="0" collapsed="false">
      <c r="A295" s="35" t="n">
        <v>287</v>
      </c>
      <c r="B295" s="23" t="str">
        <f aca="false">IFERROR(INDEX(憑證錄入!$A$6:$A$505,MATCH(A295,憑證錄入!$P$6:$P$505,0)),"")</f>
        <v/>
      </c>
      <c r="C295" s="36" t="str">
        <f aca="false">IF($B295="","",INDEX(憑證錄入!$B$6:$B$505,MATCH($B295,憑證錄入!$A$6:$A$505,0)))</f>
        <v/>
      </c>
      <c r="D295" s="37" t="str">
        <f aca="false">IF($B295="","",INDEX(憑證錄入!$C$6:$C$505,MATCH($B295,憑證錄入!$A$6:$A$505,0))&amp;"")</f>
        <v/>
      </c>
      <c r="E295" s="8" t="str">
        <f aca="false">IF($B295="","",INDEX(憑證錄入!$D$6:$D$505,MATCH($B295,憑證錄入!$A$6:$A$505,0))&amp;"")</f>
        <v/>
      </c>
      <c r="F295" s="23" t="str">
        <f aca="false">IF($B295="","",COUNTIF(憑證錄入!$A$6:$A$505,$B295))</f>
        <v/>
      </c>
      <c r="G295" s="38" t="str">
        <f aca="false">IF($B295="","",SUMIF(憑證錄入!$A$6:$A$505,$B295,憑證錄入!$G$6:$G$505))</f>
        <v/>
      </c>
      <c r="H295" s="38" t="str">
        <f aca="false">IF($B295="","",SUMIF(憑證錄入!$A$6:$A$505,$B295,憑證錄入!$H$6:$H$505))</f>
        <v/>
      </c>
      <c r="I295" s="23" t="str">
        <f aca="false">IF($B295="","",IF(ROUND(G295-H295,2)=0,"✔","借貸不平"))</f>
        <v/>
      </c>
      <c r="J295" s="39" t="str">
        <f aca="false">IF($B295="","",IF(INDEX(憑證錄入!$I$6:$I$505,MATCH($B295,憑證錄入!$A$6:$A$505,0))&amp;""="","（未附）",INDEX(憑證錄入!$I$6:$I$505,MATCH($B295,憑證錄入!$A$6:$A$505,0))&amp;""))</f>
        <v/>
      </c>
      <c r="K295" s="32" t="str">
        <f aca="false">IF(OR($B295="",J295="（未附）"),"",HYPERLINK(IF(LEFT(J295,4)="http",J295,設定!$B$7&amp;J295),"開啟"))</f>
        <v/>
      </c>
    </row>
    <row r="296" customFormat="false" ht="15" hidden="false" customHeight="false" outlineLevel="0" collapsed="false">
      <c r="A296" s="35" t="n">
        <v>288</v>
      </c>
      <c r="B296" s="23" t="str">
        <f aca="false">IFERROR(INDEX(憑證錄入!$A$6:$A$505,MATCH(A296,憑證錄入!$P$6:$P$505,0)),"")</f>
        <v/>
      </c>
      <c r="C296" s="36" t="str">
        <f aca="false">IF($B296="","",INDEX(憑證錄入!$B$6:$B$505,MATCH($B296,憑證錄入!$A$6:$A$505,0)))</f>
        <v/>
      </c>
      <c r="D296" s="37" t="str">
        <f aca="false">IF($B296="","",INDEX(憑證錄入!$C$6:$C$505,MATCH($B296,憑證錄入!$A$6:$A$505,0))&amp;"")</f>
        <v/>
      </c>
      <c r="E296" s="8" t="str">
        <f aca="false">IF($B296="","",INDEX(憑證錄入!$D$6:$D$505,MATCH($B296,憑證錄入!$A$6:$A$505,0))&amp;"")</f>
        <v/>
      </c>
      <c r="F296" s="23" t="str">
        <f aca="false">IF($B296="","",COUNTIF(憑證錄入!$A$6:$A$505,$B296))</f>
        <v/>
      </c>
      <c r="G296" s="38" t="str">
        <f aca="false">IF($B296="","",SUMIF(憑證錄入!$A$6:$A$505,$B296,憑證錄入!$G$6:$G$505))</f>
        <v/>
      </c>
      <c r="H296" s="38" t="str">
        <f aca="false">IF($B296="","",SUMIF(憑證錄入!$A$6:$A$505,$B296,憑證錄入!$H$6:$H$505))</f>
        <v/>
      </c>
      <c r="I296" s="23" t="str">
        <f aca="false">IF($B296="","",IF(ROUND(G296-H296,2)=0,"✔","借貸不平"))</f>
        <v/>
      </c>
      <c r="J296" s="39" t="str">
        <f aca="false">IF($B296="","",IF(INDEX(憑證錄入!$I$6:$I$505,MATCH($B296,憑證錄入!$A$6:$A$505,0))&amp;""="","（未附）",INDEX(憑證錄入!$I$6:$I$505,MATCH($B296,憑證錄入!$A$6:$A$505,0))&amp;""))</f>
        <v/>
      </c>
      <c r="K296" s="32" t="str">
        <f aca="false">IF(OR($B296="",J296="（未附）"),"",HYPERLINK(IF(LEFT(J296,4)="http",J296,設定!$B$7&amp;J296),"開啟"))</f>
        <v/>
      </c>
    </row>
    <row r="297" customFormat="false" ht="15" hidden="false" customHeight="false" outlineLevel="0" collapsed="false">
      <c r="A297" s="35" t="n">
        <v>289</v>
      </c>
      <c r="B297" s="23" t="str">
        <f aca="false">IFERROR(INDEX(憑證錄入!$A$6:$A$505,MATCH(A297,憑證錄入!$P$6:$P$505,0)),"")</f>
        <v/>
      </c>
      <c r="C297" s="36" t="str">
        <f aca="false">IF($B297="","",INDEX(憑證錄入!$B$6:$B$505,MATCH($B297,憑證錄入!$A$6:$A$505,0)))</f>
        <v/>
      </c>
      <c r="D297" s="37" t="str">
        <f aca="false">IF($B297="","",INDEX(憑證錄入!$C$6:$C$505,MATCH($B297,憑證錄入!$A$6:$A$505,0))&amp;"")</f>
        <v/>
      </c>
      <c r="E297" s="8" t="str">
        <f aca="false">IF($B297="","",INDEX(憑證錄入!$D$6:$D$505,MATCH($B297,憑證錄入!$A$6:$A$505,0))&amp;"")</f>
        <v/>
      </c>
      <c r="F297" s="23" t="str">
        <f aca="false">IF($B297="","",COUNTIF(憑證錄入!$A$6:$A$505,$B297))</f>
        <v/>
      </c>
      <c r="G297" s="38" t="str">
        <f aca="false">IF($B297="","",SUMIF(憑證錄入!$A$6:$A$505,$B297,憑證錄入!$G$6:$G$505))</f>
        <v/>
      </c>
      <c r="H297" s="38" t="str">
        <f aca="false">IF($B297="","",SUMIF(憑證錄入!$A$6:$A$505,$B297,憑證錄入!$H$6:$H$505))</f>
        <v/>
      </c>
      <c r="I297" s="23" t="str">
        <f aca="false">IF($B297="","",IF(ROUND(G297-H297,2)=0,"✔","借貸不平"))</f>
        <v/>
      </c>
      <c r="J297" s="39" t="str">
        <f aca="false">IF($B297="","",IF(INDEX(憑證錄入!$I$6:$I$505,MATCH($B297,憑證錄入!$A$6:$A$505,0))&amp;""="","（未附）",INDEX(憑證錄入!$I$6:$I$505,MATCH($B297,憑證錄入!$A$6:$A$505,0))&amp;""))</f>
        <v/>
      </c>
      <c r="K297" s="32" t="str">
        <f aca="false">IF(OR($B297="",J297="（未附）"),"",HYPERLINK(IF(LEFT(J297,4)="http",J297,設定!$B$7&amp;J297),"開啟"))</f>
        <v/>
      </c>
    </row>
    <row r="298" customFormat="false" ht="15" hidden="false" customHeight="false" outlineLevel="0" collapsed="false">
      <c r="A298" s="35" t="n">
        <v>290</v>
      </c>
      <c r="B298" s="23" t="str">
        <f aca="false">IFERROR(INDEX(憑證錄入!$A$6:$A$505,MATCH(A298,憑證錄入!$P$6:$P$505,0)),"")</f>
        <v/>
      </c>
      <c r="C298" s="36" t="str">
        <f aca="false">IF($B298="","",INDEX(憑證錄入!$B$6:$B$505,MATCH($B298,憑證錄入!$A$6:$A$505,0)))</f>
        <v/>
      </c>
      <c r="D298" s="37" t="str">
        <f aca="false">IF($B298="","",INDEX(憑證錄入!$C$6:$C$505,MATCH($B298,憑證錄入!$A$6:$A$505,0))&amp;"")</f>
        <v/>
      </c>
      <c r="E298" s="8" t="str">
        <f aca="false">IF($B298="","",INDEX(憑證錄入!$D$6:$D$505,MATCH($B298,憑證錄入!$A$6:$A$505,0))&amp;"")</f>
        <v/>
      </c>
      <c r="F298" s="23" t="str">
        <f aca="false">IF($B298="","",COUNTIF(憑證錄入!$A$6:$A$505,$B298))</f>
        <v/>
      </c>
      <c r="G298" s="38" t="str">
        <f aca="false">IF($B298="","",SUMIF(憑證錄入!$A$6:$A$505,$B298,憑證錄入!$G$6:$G$505))</f>
        <v/>
      </c>
      <c r="H298" s="38" t="str">
        <f aca="false">IF($B298="","",SUMIF(憑證錄入!$A$6:$A$505,$B298,憑證錄入!$H$6:$H$505))</f>
        <v/>
      </c>
      <c r="I298" s="23" t="str">
        <f aca="false">IF($B298="","",IF(ROUND(G298-H298,2)=0,"✔","借貸不平"))</f>
        <v/>
      </c>
      <c r="J298" s="39" t="str">
        <f aca="false">IF($B298="","",IF(INDEX(憑證錄入!$I$6:$I$505,MATCH($B298,憑證錄入!$A$6:$A$505,0))&amp;""="","（未附）",INDEX(憑證錄入!$I$6:$I$505,MATCH($B298,憑證錄入!$A$6:$A$505,0))&amp;""))</f>
        <v/>
      </c>
      <c r="K298" s="32" t="str">
        <f aca="false">IF(OR($B298="",J298="（未附）"),"",HYPERLINK(IF(LEFT(J298,4)="http",J298,設定!$B$7&amp;J298),"開啟"))</f>
        <v/>
      </c>
    </row>
    <row r="299" customFormat="false" ht="15" hidden="false" customHeight="false" outlineLevel="0" collapsed="false">
      <c r="A299" s="35" t="n">
        <v>291</v>
      </c>
      <c r="B299" s="23" t="str">
        <f aca="false">IFERROR(INDEX(憑證錄入!$A$6:$A$505,MATCH(A299,憑證錄入!$P$6:$P$505,0)),"")</f>
        <v/>
      </c>
      <c r="C299" s="36" t="str">
        <f aca="false">IF($B299="","",INDEX(憑證錄入!$B$6:$B$505,MATCH($B299,憑證錄入!$A$6:$A$505,0)))</f>
        <v/>
      </c>
      <c r="D299" s="37" t="str">
        <f aca="false">IF($B299="","",INDEX(憑證錄入!$C$6:$C$505,MATCH($B299,憑證錄入!$A$6:$A$505,0))&amp;"")</f>
        <v/>
      </c>
      <c r="E299" s="8" t="str">
        <f aca="false">IF($B299="","",INDEX(憑證錄入!$D$6:$D$505,MATCH($B299,憑證錄入!$A$6:$A$505,0))&amp;"")</f>
        <v/>
      </c>
      <c r="F299" s="23" t="str">
        <f aca="false">IF($B299="","",COUNTIF(憑證錄入!$A$6:$A$505,$B299))</f>
        <v/>
      </c>
      <c r="G299" s="38" t="str">
        <f aca="false">IF($B299="","",SUMIF(憑證錄入!$A$6:$A$505,$B299,憑證錄入!$G$6:$G$505))</f>
        <v/>
      </c>
      <c r="H299" s="38" t="str">
        <f aca="false">IF($B299="","",SUMIF(憑證錄入!$A$6:$A$505,$B299,憑證錄入!$H$6:$H$505))</f>
        <v/>
      </c>
      <c r="I299" s="23" t="str">
        <f aca="false">IF($B299="","",IF(ROUND(G299-H299,2)=0,"✔","借貸不平"))</f>
        <v/>
      </c>
      <c r="J299" s="39" t="str">
        <f aca="false">IF($B299="","",IF(INDEX(憑證錄入!$I$6:$I$505,MATCH($B299,憑證錄入!$A$6:$A$505,0))&amp;""="","（未附）",INDEX(憑證錄入!$I$6:$I$505,MATCH($B299,憑證錄入!$A$6:$A$505,0))&amp;""))</f>
        <v/>
      </c>
      <c r="K299" s="32" t="str">
        <f aca="false">IF(OR($B299="",J299="（未附）"),"",HYPERLINK(IF(LEFT(J299,4)="http",J299,設定!$B$7&amp;J299),"開啟"))</f>
        <v/>
      </c>
    </row>
    <row r="300" customFormat="false" ht="15" hidden="false" customHeight="false" outlineLevel="0" collapsed="false">
      <c r="A300" s="35" t="n">
        <v>292</v>
      </c>
      <c r="B300" s="23" t="str">
        <f aca="false">IFERROR(INDEX(憑證錄入!$A$6:$A$505,MATCH(A300,憑證錄入!$P$6:$P$505,0)),"")</f>
        <v/>
      </c>
      <c r="C300" s="36" t="str">
        <f aca="false">IF($B300="","",INDEX(憑證錄入!$B$6:$B$505,MATCH($B300,憑證錄入!$A$6:$A$505,0)))</f>
        <v/>
      </c>
      <c r="D300" s="37" t="str">
        <f aca="false">IF($B300="","",INDEX(憑證錄入!$C$6:$C$505,MATCH($B300,憑證錄入!$A$6:$A$505,0))&amp;"")</f>
        <v/>
      </c>
      <c r="E300" s="8" t="str">
        <f aca="false">IF($B300="","",INDEX(憑證錄入!$D$6:$D$505,MATCH($B300,憑證錄入!$A$6:$A$505,0))&amp;"")</f>
        <v/>
      </c>
      <c r="F300" s="23" t="str">
        <f aca="false">IF($B300="","",COUNTIF(憑證錄入!$A$6:$A$505,$B300))</f>
        <v/>
      </c>
      <c r="G300" s="38" t="str">
        <f aca="false">IF($B300="","",SUMIF(憑證錄入!$A$6:$A$505,$B300,憑證錄入!$G$6:$G$505))</f>
        <v/>
      </c>
      <c r="H300" s="38" t="str">
        <f aca="false">IF($B300="","",SUMIF(憑證錄入!$A$6:$A$505,$B300,憑證錄入!$H$6:$H$505))</f>
        <v/>
      </c>
      <c r="I300" s="23" t="str">
        <f aca="false">IF($B300="","",IF(ROUND(G300-H300,2)=0,"✔","借貸不平"))</f>
        <v/>
      </c>
      <c r="J300" s="39" t="str">
        <f aca="false">IF($B300="","",IF(INDEX(憑證錄入!$I$6:$I$505,MATCH($B300,憑證錄入!$A$6:$A$505,0))&amp;""="","（未附）",INDEX(憑證錄入!$I$6:$I$505,MATCH($B300,憑證錄入!$A$6:$A$505,0))&amp;""))</f>
        <v/>
      </c>
      <c r="K300" s="32" t="str">
        <f aca="false">IF(OR($B300="",J300="（未附）"),"",HYPERLINK(IF(LEFT(J300,4)="http",J300,設定!$B$7&amp;J300),"開啟"))</f>
        <v/>
      </c>
    </row>
    <row r="301" customFormat="false" ht="15" hidden="false" customHeight="false" outlineLevel="0" collapsed="false">
      <c r="A301" s="35" t="n">
        <v>293</v>
      </c>
      <c r="B301" s="23" t="str">
        <f aca="false">IFERROR(INDEX(憑證錄入!$A$6:$A$505,MATCH(A301,憑證錄入!$P$6:$P$505,0)),"")</f>
        <v/>
      </c>
      <c r="C301" s="36" t="str">
        <f aca="false">IF($B301="","",INDEX(憑證錄入!$B$6:$B$505,MATCH($B301,憑證錄入!$A$6:$A$505,0)))</f>
        <v/>
      </c>
      <c r="D301" s="37" t="str">
        <f aca="false">IF($B301="","",INDEX(憑證錄入!$C$6:$C$505,MATCH($B301,憑證錄入!$A$6:$A$505,0))&amp;"")</f>
        <v/>
      </c>
      <c r="E301" s="8" t="str">
        <f aca="false">IF($B301="","",INDEX(憑證錄入!$D$6:$D$505,MATCH($B301,憑證錄入!$A$6:$A$505,0))&amp;"")</f>
        <v/>
      </c>
      <c r="F301" s="23" t="str">
        <f aca="false">IF($B301="","",COUNTIF(憑證錄入!$A$6:$A$505,$B301))</f>
        <v/>
      </c>
      <c r="G301" s="38" t="str">
        <f aca="false">IF($B301="","",SUMIF(憑證錄入!$A$6:$A$505,$B301,憑證錄入!$G$6:$G$505))</f>
        <v/>
      </c>
      <c r="H301" s="38" t="str">
        <f aca="false">IF($B301="","",SUMIF(憑證錄入!$A$6:$A$505,$B301,憑證錄入!$H$6:$H$505))</f>
        <v/>
      </c>
      <c r="I301" s="23" t="str">
        <f aca="false">IF($B301="","",IF(ROUND(G301-H301,2)=0,"✔","借貸不平"))</f>
        <v/>
      </c>
      <c r="J301" s="39" t="str">
        <f aca="false">IF($B301="","",IF(INDEX(憑證錄入!$I$6:$I$505,MATCH($B301,憑證錄入!$A$6:$A$505,0))&amp;""="","（未附）",INDEX(憑證錄入!$I$6:$I$505,MATCH($B301,憑證錄入!$A$6:$A$505,0))&amp;""))</f>
        <v/>
      </c>
      <c r="K301" s="32" t="str">
        <f aca="false">IF(OR($B301="",J301="（未附）"),"",HYPERLINK(IF(LEFT(J301,4)="http",J301,設定!$B$7&amp;J301),"開啟"))</f>
        <v/>
      </c>
    </row>
    <row r="302" customFormat="false" ht="15" hidden="false" customHeight="false" outlineLevel="0" collapsed="false">
      <c r="A302" s="35" t="n">
        <v>294</v>
      </c>
      <c r="B302" s="23" t="str">
        <f aca="false">IFERROR(INDEX(憑證錄入!$A$6:$A$505,MATCH(A302,憑證錄入!$P$6:$P$505,0)),"")</f>
        <v/>
      </c>
      <c r="C302" s="36" t="str">
        <f aca="false">IF($B302="","",INDEX(憑證錄入!$B$6:$B$505,MATCH($B302,憑證錄入!$A$6:$A$505,0)))</f>
        <v/>
      </c>
      <c r="D302" s="37" t="str">
        <f aca="false">IF($B302="","",INDEX(憑證錄入!$C$6:$C$505,MATCH($B302,憑證錄入!$A$6:$A$505,0))&amp;"")</f>
        <v/>
      </c>
      <c r="E302" s="8" t="str">
        <f aca="false">IF($B302="","",INDEX(憑證錄入!$D$6:$D$505,MATCH($B302,憑證錄入!$A$6:$A$505,0))&amp;"")</f>
        <v/>
      </c>
      <c r="F302" s="23" t="str">
        <f aca="false">IF($B302="","",COUNTIF(憑證錄入!$A$6:$A$505,$B302))</f>
        <v/>
      </c>
      <c r="G302" s="38" t="str">
        <f aca="false">IF($B302="","",SUMIF(憑證錄入!$A$6:$A$505,$B302,憑證錄入!$G$6:$G$505))</f>
        <v/>
      </c>
      <c r="H302" s="38" t="str">
        <f aca="false">IF($B302="","",SUMIF(憑證錄入!$A$6:$A$505,$B302,憑證錄入!$H$6:$H$505))</f>
        <v/>
      </c>
      <c r="I302" s="23" t="str">
        <f aca="false">IF($B302="","",IF(ROUND(G302-H302,2)=0,"✔","借貸不平"))</f>
        <v/>
      </c>
      <c r="J302" s="39" t="str">
        <f aca="false">IF($B302="","",IF(INDEX(憑證錄入!$I$6:$I$505,MATCH($B302,憑證錄入!$A$6:$A$505,0))&amp;""="","（未附）",INDEX(憑證錄入!$I$6:$I$505,MATCH($B302,憑證錄入!$A$6:$A$505,0))&amp;""))</f>
        <v/>
      </c>
      <c r="K302" s="32" t="str">
        <f aca="false">IF(OR($B302="",J302="（未附）"),"",HYPERLINK(IF(LEFT(J302,4)="http",J302,設定!$B$7&amp;J302),"開啟"))</f>
        <v/>
      </c>
    </row>
    <row r="303" customFormat="false" ht="15" hidden="false" customHeight="false" outlineLevel="0" collapsed="false">
      <c r="A303" s="35" t="n">
        <v>295</v>
      </c>
      <c r="B303" s="23" t="str">
        <f aca="false">IFERROR(INDEX(憑證錄入!$A$6:$A$505,MATCH(A303,憑證錄入!$P$6:$P$505,0)),"")</f>
        <v/>
      </c>
      <c r="C303" s="36" t="str">
        <f aca="false">IF($B303="","",INDEX(憑證錄入!$B$6:$B$505,MATCH($B303,憑證錄入!$A$6:$A$505,0)))</f>
        <v/>
      </c>
      <c r="D303" s="37" t="str">
        <f aca="false">IF($B303="","",INDEX(憑證錄入!$C$6:$C$505,MATCH($B303,憑證錄入!$A$6:$A$505,0))&amp;"")</f>
        <v/>
      </c>
      <c r="E303" s="8" t="str">
        <f aca="false">IF($B303="","",INDEX(憑證錄入!$D$6:$D$505,MATCH($B303,憑證錄入!$A$6:$A$505,0))&amp;"")</f>
        <v/>
      </c>
      <c r="F303" s="23" t="str">
        <f aca="false">IF($B303="","",COUNTIF(憑證錄入!$A$6:$A$505,$B303))</f>
        <v/>
      </c>
      <c r="G303" s="38" t="str">
        <f aca="false">IF($B303="","",SUMIF(憑證錄入!$A$6:$A$505,$B303,憑證錄入!$G$6:$G$505))</f>
        <v/>
      </c>
      <c r="H303" s="38" t="str">
        <f aca="false">IF($B303="","",SUMIF(憑證錄入!$A$6:$A$505,$B303,憑證錄入!$H$6:$H$505))</f>
        <v/>
      </c>
      <c r="I303" s="23" t="str">
        <f aca="false">IF($B303="","",IF(ROUND(G303-H303,2)=0,"✔","借貸不平"))</f>
        <v/>
      </c>
      <c r="J303" s="39" t="str">
        <f aca="false">IF($B303="","",IF(INDEX(憑證錄入!$I$6:$I$505,MATCH($B303,憑證錄入!$A$6:$A$505,0))&amp;""="","（未附）",INDEX(憑證錄入!$I$6:$I$505,MATCH($B303,憑證錄入!$A$6:$A$505,0))&amp;""))</f>
        <v/>
      </c>
      <c r="K303" s="32" t="str">
        <f aca="false">IF(OR($B303="",J303="（未附）"),"",HYPERLINK(IF(LEFT(J303,4)="http",J303,設定!$B$7&amp;J303),"開啟"))</f>
        <v/>
      </c>
    </row>
    <row r="304" customFormat="false" ht="15" hidden="false" customHeight="false" outlineLevel="0" collapsed="false">
      <c r="A304" s="35" t="n">
        <v>296</v>
      </c>
      <c r="B304" s="23" t="str">
        <f aca="false">IFERROR(INDEX(憑證錄入!$A$6:$A$505,MATCH(A304,憑證錄入!$P$6:$P$505,0)),"")</f>
        <v/>
      </c>
      <c r="C304" s="36" t="str">
        <f aca="false">IF($B304="","",INDEX(憑證錄入!$B$6:$B$505,MATCH($B304,憑證錄入!$A$6:$A$505,0)))</f>
        <v/>
      </c>
      <c r="D304" s="37" t="str">
        <f aca="false">IF($B304="","",INDEX(憑證錄入!$C$6:$C$505,MATCH($B304,憑證錄入!$A$6:$A$505,0))&amp;"")</f>
        <v/>
      </c>
      <c r="E304" s="8" t="str">
        <f aca="false">IF($B304="","",INDEX(憑證錄入!$D$6:$D$505,MATCH($B304,憑證錄入!$A$6:$A$505,0))&amp;"")</f>
        <v/>
      </c>
      <c r="F304" s="23" t="str">
        <f aca="false">IF($B304="","",COUNTIF(憑證錄入!$A$6:$A$505,$B304))</f>
        <v/>
      </c>
      <c r="G304" s="38" t="str">
        <f aca="false">IF($B304="","",SUMIF(憑證錄入!$A$6:$A$505,$B304,憑證錄入!$G$6:$G$505))</f>
        <v/>
      </c>
      <c r="H304" s="38" t="str">
        <f aca="false">IF($B304="","",SUMIF(憑證錄入!$A$6:$A$505,$B304,憑證錄入!$H$6:$H$505))</f>
        <v/>
      </c>
      <c r="I304" s="23" t="str">
        <f aca="false">IF($B304="","",IF(ROUND(G304-H304,2)=0,"✔","借貸不平"))</f>
        <v/>
      </c>
      <c r="J304" s="39" t="str">
        <f aca="false">IF($B304="","",IF(INDEX(憑證錄入!$I$6:$I$505,MATCH($B304,憑證錄入!$A$6:$A$505,0))&amp;""="","（未附）",INDEX(憑證錄入!$I$6:$I$505,MATCH($B304,憑證錄入!$A$6:$A$505,0))&amp;""))</f>
        <v/>
      </c>
      <c r="K304" s="32" t="str">
        <f aca="false">IF(OR($B304="",J304="（未附）"),"",HYPERLINK(IF(LEFT(J304,4)="http",J304,設定!$B$7&amp;J304),"開啟"))</f>
        <v/>
      </c>
    </row>
    <row r="305" customFormat="false" ht="15" hidden="false" customHeight="false" outlineLevel="0" collapsed="false">
      <c r="A305" s="35" t="n">
        <v>297</v>
      </c>
      <c r="B305" s="23" t="str">
        <f aca="false">IFERROR(INDEX(憑證錄入!$A$6:$A$505,MATCH(A305,憑證錄入!$P$6:$P$505,0)),"")</f>
        <v/>
      </c>
      <c r="C305" s="36" t="str">
        <f aca="false">IF($B305="","",INDEX(憑證錄入!$B$6:$B$505,MATCH($B305,憑證錄入!$A$6:$A$505,0)))</f>
        <v/>
      </c>
      <c r="D305" s="37" t="str">
        <f aca="false">IF($B305="","",INDEX(憑證錄入!$C$6:$C$505,MATCH($B305,憑證錄入!$A$6:$A$505,0))&amp;"")</f>
        <v/>
      </c>
      <c r="E305" s="8" t="str">
        <f aca="false">IF($B305="","",INDEX(憑證錄入!$D$6:$D$505,MATCH($B305,憑證錄入!$A$6:$A$505,0))&amp;"")</f>
        <v/>
      </c>
      <c r="F305" s="23" t="str">
        <f aca="false">IF($B305="","",COUNTIF(憑證錄入!$A$6:$A$505,$B305))</f>
        <v/>
      </c>
      <c r="G305" s="38" t="str">
        <f aca="false">IF($B305="","",SUMIF(憑證錄入!$A$6:$A$505,$B305,憑證錄入!$G$6:$G$505))</f>
        <v/>
      </c>
      <c r="H305" s="38" t="str">
        <f aca="false">IF($B305="","",SUMIF(憑證錄入!$A$6:$A$505,$B305,憑證錄入!$H$6:$H$505))</f>
        <v/>
      </c>
      <c r="I305" s="23" t="str">
        <f aca="false">IF($B305="","",IF(ROUND(G305-H305,2)=0,"✔","借貸不平"))</f>
        <v/>
      </c>
      <c r="J305" s="39" t="str">
        <f aca="false">IF($B305="","",IF(INDEX(憑證錄入!$I$6:$I$505,MATCH($B305,憑證錄入!$A$6:$A$505,0))&amp;""="","（未附）",INDEX(憑證錄入!$I$6:$I$505,MATCH($B305,憑證錄入!$A$6:$A$505,0))&amp;""))</f>
        <v/>
      </c>
      <c r="K305" s="32" t="str">
        <f aca="false">IF(OR($B305="",J305="（未附）"),"",HYPERLINK(IF(LEFT(J305,4)="http",J305,設定!$B$7&amp;J305),"開啟"))</f>
        <v/>
      </c>
    </row>
    <row r="306" customFormat="false" ht="15" hidden="false" customHeight="false" outlineLevel="0" collapsed="false">
      <c r="A306" s="35" t="n">
        <v>298</v>
      </c>
      <c r="B306" s="23" t="str">
        <f aca="false">IFERROR(INDEX(憑證錄入!$A$6:$A$505,MATCH(A306,憑證錄入!$P$6:$P$505,0)),"")</f>
        <v/>
      </c>
      <c r="C306" s="36" t="str">
        <f aca="false">IF($B306="","",INDEX(憑證錄入!$B$6:$B$505,MATCH($B306,憑證錄入!$A$6:$A$505,0)))</f>
        <v/>
      </c>
      <c r="D306" s="37" t="str">
        <f aca="false">IF($B306="","",INDEX(憑證錄入!$C$6:$C$505,MATCH($B306,憑證錄入!$A$6:$A$505,0))&amp;"")</f>
        <v/>
      </c>
      <c r="E306" s="8" t="str">
        <f aca="false">IF($B306="","",INDEX(憑證錄入!$D$6:$D$505,MATCH($B306,憑證錄入!$A$6:$A$505,0))&amp;"")</f>
        <v/>
      </c>
      <c r="F306" s="23" t="str">
        <f aca="false">IF($B306="","",COUNTIF(憑證錄入!$A$6:$A$505,$B306))</f>
        <v/>
      </c>
      <c r="G306" s="38" t="str">
        <f aca="false">IF($B306="","",SUMIF(憑證錄入!$A$6:$A$505,$B306,憑證錄入!$G$6:$G$505))</f>
        <v/>
      </c>
      <c r="H306" s="38" t="str">
        <f aca="false">IF($B306="","",SUMIF(憑證錄入!$A$6:$A$505,$B306,憑證錄入!$H$6:$H$505))</f>
        <v/>
      </c>
      <c r="I306" s="23" t="str">
        <f aca="false">IF($B306="","",IF(ROUND(G306-H306,2)=0,"✔","借貸不平"))</f>
        <v/>
      </c>
      <c r="J306" s="39" t="str">
        <f aca="false">IF($B306="","",IF(INDEX(憑證錄入!$I$6:$I$505,MATCH($B306,憑證錄入!$A$6:$A$505,0))&amp;""="","（未附）",INDEX(憑證錄入!$I$6:$I$505,MATCH($B306,憑證錄入!$A$6:$A$505,0))&amp;""))</f>
        <v/>
      </c>
      <c r="K306" s="32" t="str">
        <f aca="false">IF(OR($B306="",J306="（未附）"),"",HYPERLINK(IF(LEFT(J306,4)="http",J306,設定!$B$7&amp;J306),"開啟"))</f>
        <v/>
      </c>
    </row>
    <row r="307" customFormat="false" ht="15" hidden="false" customHeight="false" outlineLevel="0" collapsed="false">
      <c r="A307" s="35" t="n">
        <v>299</v>
      </c>
      <c r="B307" s="23" t="str">
        <f aca="false">IFERROR(INDEX(憑證錄入!$A$6:$A$505,MATCH(A307,憑證錄入!$P$6:$P$505,0)),"")</f>
        <v/>
      </c>
      <c r="C307" s="36" t="str">
        <f aca="false">IF($B307="","",INDEX(憑證錄入!$B$6:$B$505,MATCH($B307,憑證錄入!$A$6:$A$505,0)))</f>
        <v/>
      </c>
      <c r="D307" s="37" t="str">
        <f aca="false">IF($B307="","",INDEX(憑證錄入!$C$6:$C$505,MATCH($B307,憑證錄入!$A$6:$A$505,0))&amp;"")</f>
        <v/>
      </c>
      <c r="E307" s="8" t="str">
        <f aca="false">IF($B307="","",INDEX(憑證錄入!$D$6:$D$505,MATCH($B307,憑證錄入!$A$6:$A$505,0))&amp;"")</f>
        <v/>
      </c>
      <c r="F307" s="23" t="str">
        <f aca="false">IF($B307="","",COUNTIF(憑證錄入!$A$6:$A$505,$B307))</f>
        <v/>
      </c>
      <c r="G307" s="38" t="str">
        <f aca="false">IF($B307="","",SUMIF(憑證錄入!$A$6:$A$505,$B307,憑證錄入!$G$6:$G$505))</f>
        <v/>
      </c>
      <c r="H307" s="38" t="str">
        <f aca="false">IF($B307="","",SUMIF(憑證錄入!$A$6:$A$505,$B307,憑證錄入!$H$6:$H$505))</f>
        <v/>
      </c>
      <c r="I307" s="23" t="str">
        <f aca="false">IF($B307="","",IF(ROUND(G307-H307,2)=0,"✔","借貸不平"))</f>
        <v/>
      </c>
      <c r="J307" s="39" t="str">
        <f aca="false">IF($B307="","",IF(INDEX(憑證錄入!$I$6:$I$505,MATCH($B307,憑證錄入!$A$6:$A$505,0))&amp;""="","（未附）",INDEX(憑證錄入!$I$6:$I$505,MATCH($B307,憑證錄入!$A$6:$A$505,0))&amp;""))</f>
        <v/>
      </c>
      <c r="K307" s="32" t="str">
        <f aca="false">IF(OR($B307="",J307="（未附）"),"",HYPERLINK(IF(LEFT(J307,4)="http",J307,設定!$B$7&amp;J307),"開啟"))</f>
        <v/>
      </c>
    </row>
    <row r="308" customFormat="false" ht="15" hidden="false" customHeight="false" outlineLevel="0" collapsed="false">
      <c r="A308" s="35" t="n">
        <v>300</v>
      </c>
      <c r="B308" s="23" t="str">
        <f aca="false">IFERROR(INDEX(憑證錄入!$A$6:$A$505,MATCH(A308,憑證錄入!$P$6:$P$505,0)),"")</f>
        <v/>
      </c>
      <c r="C308" s="36" t="str">
        <f aca="false">IF($B308="","",INDEX(憑證錄入!$B$6:$B$505,MATCH($B308,憑證錄入!$A$6:$A$505,0)))</f>
        <v/>
      </c>
      <c r="D308" s="37" t="str">
        <f aca="false">IF($B308="","",INDEX(憑證錄入!$C$6:$C$505,MATCH($B308,憑證錄入!$A$6:$A$505,0))&amp;"")</f>
        <v/>
      </c>
      <c r="E308" s="8" t="str">
        <f aca="false">IF($B308="","",INDEX(憑證錄入!$D$6:$D$505,MATCH($B308,憑證錄入!$A$6:$A$505,0))&amp;"")</f>
        <v/>
      </c>
      <c r="F308" s="23" t="str">
        <f aca="false">IF($B308="","",COUNTIF(憑證錄入!$A$6:$A$505,$B308))</f>
        <v/>
      </c>
      <c r="G308" s="38" t="str">
        <f aca="false">IF($B308="","",SUMIF(憑證錄入!$A$6:$A$505,$B308,憑證錄入!$G$6:$G$505))</f>
        <v/>
      </c>
      <c r="H308" s="38" t="str">
        <f aca="false">IF($B308="","",SUMIF(憑證錄入!$A$6:$A$505,$B308,憑證錄入!$H$6:$H$505))</f>
        <v/>
      </c>
      <c r="I308" s="23" t="str">
        <f aca="false">IF($B308="","",IF(ROUND(G308-H308,2)=0,"✔","借貸不平"))</f>
        <v/>
      </c>
      <c r="J308" s="39" t="str">
        <f aca="false">IF($B308="","",IF(INDEX(憑證錄入!$I$6:$I$505,MATCH($B308,憑證錄入!$A$6:$A$505,0))&amp;""="","（未附）",INDEX(憑證錄入!$I$6:$I$505,MATCH($B308,憑證錄入!$A$6:$A$505,0))&amp;""))</f>
        <v/>
      </c>
      <c r="K308" s="32" t="str">
        <f aca="false">IF(OR($B308="",J308="（未附）"),"",HYPERLINK(IF(LEFT(J308,4)="http",J308,設定!$B$7&amp;J308),"開啟"))</f>
        <v/>
      </c>
    </row>
  </sheetData>
  <conditionalFormatting sqref="C4:C5">
    <cfRule type="expression" priority="2" aboveAverage="0" equalAverage="0" bottom="0" percent="0" rank="0" text="" dxfId="0">
      <formula>C4&gt;0</formula>
    </cfRule>
  </conditionalFormatting>
  <conditionalFormatting sqref="I9:I308">
    <cfRule type="expression" priority="3" aboveAverage="0" equalAverage="0" bottom="0" percent="0" rank="0" text="" dxfId="0">
      <formula>AND(I9&lt;&gt;"",I9&lt;&gt;"✔")</formula>
    </cfRule>
    <cfRule type="expression" priority="4" aboveAverage="0" equalAverage="0" bottom="0" percent="0" rank="0" text="" dxfId="1">
      <formula>I9="✔"</formula>
    </cfRule>
  </conditionalFormatting>
  <conditionalFormatting sqref="J9:J308">
    <cfRule type="expression" priority="5" aboveAverage="0" equalAverage="0" bottom="0" percent="0" rank="0" text="" dxfId="2">
      <formula>J9="（未附）"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6"/>
    <col collapsed="false" customWidth="true" hidden="false" outlineLevel="0" max="3" min="3" style="0" width="12"/>
    <col collapsed="false" customWidth="true" hidden="false" outlineLevel="0" max="4" min="4" style="0" width="28"/>
    <col collapsed="false" customWidth="true" hidden="false" outlineLevel="0" max="6" min="5" style="0" width="16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2" t="str">
        <f aca="false">設定!$B$3</f>
        <v>示範有限公司</v>
      </c>
    </row>
    <row r="2" customFormat="false" ht="19.7" hidden="false" customHeight="false" outlineLevel="0" collapsed="false">
      <c r="A2" s="40" t="s">
        <v>149</v>
      </c>
      <c r="B2" s="40"/>
      <c r="C2" s="40"/>
      <c r="D2" s="40"/>
      <c r="E2" s="40"/>
      <c r="F2" s="40"/>
    </row>
    <row r="4" customFormat="false" ht="15" hidden="false" customHeight="false" outlineLevel="0" collapsed="false">
      <c r="A4" s="13" t="s">
        <v>120</v>
      </c>
      <c r="B4" s="20" t="s">
        <v>132</v>
      </c>
      <c r="C4" s="13" t="s">
        <v>121</v>
      </c>
      <c r="D4" s="41" t="n">
        <f aca="false">IF($B$4="","",IFERROR(INDEX(憑證錄入!$B$6:$B$505,MATCH($B$4,憑證錄入!$A$6:$A$505,0)),""))</f>
        <v>46024</v>
      </c>
      <c r="G4" s="42" t="s">
        <v>150</v>
      </c>
    </row>
    <row r="5" customFormat="false" ht="15" hidden="false" customHeight="false" outlineLevel="0" collapsed="false">
      <c r="A5" s="13" t="s">
        <v>36</v>
      </c>
      <c r="B5" s="37" t="str">
        <f aca="false">IF($B$4="","",IFERROR(INDEX(憑證錄入!$C$6:$C$505,MATCH($B$4,憑證錄入!$A$6:$A$505,0))&amp;"",""))</f>
        <v>轉賬憑證</v>
      </c>
      <c r="C5" s="13" t="s">
        <v>151</v>
      </c>
      <c r="D5" s="43" t="str">
        <f aca="false">IF(G5="","",HYPERLINK(IF(LEFT(G5,4)="http",G5,設定!$B$7&amp;G5),"開啟附件"))</f>
        <v>開啟附件</v>
      </c>
      <c r="G5" s="44" t="str">
        <f aca="false">IF($B$4="","",IFERROR(INDEX(憑證錄入!$I$6:$I$505,MATCH($B$4,憑證錄入!$A$6:$A$505,0))&amp;"",""))</f>
        <v>V-0001.pdf</v>
      </c>
    </row>
    <row r="6" customFormat="false" ht="15" hidden="false" customHeight="false" outlineLevel="0" collapsed="false">
      <c r="A6" s="2" t="s">
        <v>152</v>
      </c>
    </row>
    <row r="8" customFormat="false" ht="30" hidden="false" customHeight="true" outlineLevel="0" collapsed="false">
      <c r="A8" s="19" t="s">
        <v>144</v>
      </c>
      <c r="B8" s="19" t="s">
        <v>122</v>
      </c>
      <c r="C8" s="19" t="s">
        <v>67</v>
      </c>
      <c r="D8" s="19" t="s">
        <v>68</v>
      </c>
      <c r="E8" s="19" t="s">
        <v>123</v>
      </c>
      <c r="F8" s="19" t="s">
        <v>124</v>
      </c>
      <c r="G8" s="45" t="s">
        <v>153</v>
      </c>
    </row>
    <row r="9" customFormat="false" ht="15" hidden="false" customHeight="false" outlineLevel="0" collapsed="false">
      <c r="A9" s="35" t="n">
        <v>1</v>
      </c>
      <c r="B9" s="8" t="str">
        <f aca="false">IF($G9="","",INDEX(憑證錄入!$D$6:$D$505,$G9)&amp;"")</f>
        <v>股東注資</v>
      </c>
      <c r="C9" s="46" t="n">
        <f aca="false">IF($G9="","",INDEX(憑證錄入!$E$6:$E$505,$G9))</f>
        <v>1002</v>
      </c>
      <c r="D9" s="8" t="str">
        <f aca="false">IF($G9="","",INDEX(憑證錄入!$F$6:$F$505,$G9)&amp;"")</f>
        <v>銀行存款－活期</v>
      </c>
      <c r="E9" s="47" t="n">
        <f aca="false">IF($G9="","",INDEX(憑證錄入!$G$6:$G$505,$G9))</f>
        <v>100000</v>
      </c>
      <c r="F9" s="47" t="n">
        <f aca="false">IF($G9="","",INDEX(憑證錄入!$H$6:$H$505,$G9))</f>
        <v>0</v>
      </c>
      <c r="G9" s="33" t="n">
        <f aca="false">IF($B$4="","",IFERROR(MATCH($B$4&amp;"|"&amp;A9,憑證錄入!$M$6:$M$505,0),""))</f>
        <v>1</v>
      </c>
    </row>
    <row r="10" customFormat="false" ht="15" hidden="false" customHeight="false" outlineLevel="0" collapsed="false">
      <c r="A10" s="35" t="n">
        <v>2</v>
      </c>
      <c r="B10" s="8" t="str">
        <f aca="false">IF($G10="","",INDEX(憑證錄入!$D$6:$D$505,$G10)&amp;"")</f>
        <v>股東注資</v>
      </c>
      <c r="C10" s="46" t="n">
        <f aca="false">IF($G10="","",INDEX(憑證錄入!$E$6:$E$505,$G10))</f>
        <v>3001</v>
      </c>
      <c r="D10" s="8" t="str">
        <f aca="false">IF($G10="","",INDEX(憑證錄入!$F$6:$F$505,$G10)&amp;"")</f>
        <v>股本</v>
      </c>
      <c r="E10" s="47" t="n">
        <f aca="false">IF($G10="","",INDEX(憑證錄入!$G$6:$G$505,$G10))</f>
        <v>0</v>
      </c>
      <c r="F10" s="47" t="n">
        <f aca="false">IF($G10="","",INDEX(憑證錄入!$H$6:$H$505,$G10))</f>
        <v>100000</v>
      </c>
      <c r="G10" s="33" t="n">
        <f aca="false">IF($B$4="","",IFERROR(MATCH($B$4&amp;"|"&amp;A10,憑證錄入!$M$6:$M$505,0),""))</f>
        <v>2</v>
      </c>
    </row>
    <row r="11" customFormat="false" ht="15" hidden="false" customHeight="false" outlineLevel="0" collapsed="false">
      <c r="A11" s="35" t="n">
        <v>3</v>
      </c>
      <c r="B11" s="8" t="str">
        <f aca="false">IF($G11="","",INDEX(憑證錄入!$D$6:$D$505,$G11)&amp;"")</f>
        <v/>
      </c>
      <c r="C11" s="37" t="str">
        <f aca="false">IF($G11="","",INDEX(憑證錄入!$E$6:$E$505,$G11))</f>
        <v/>
      </c>
      <c r="D11" s="8" t="str">
        <f aca="false">IF($G11="","",INDEX(憑證錄入!$F$6:$F$505,$G11)&amp;"")</f>
        <v/>
      </c>
      <c r="E11" s="47" t="str">
        <f aca="false">IF($G11="","",INDEX(憑證錄入!$G$6:$G$505,$G11))</f>
        <v/>
      </c>
      <c r="F11" s="47" t="str">
        <f aca="false">IF($G11="","",INDEX(憑證錄入!$H$6:$H$505,$G11))</f>
        <v/>
      </c>
      <c r="G11" s="33" t="str">
        <f aca="false">IF($B$4="","",IFERROR(MATCH($B$4&amp;"|"&amp;A11,憑證錄入!$M$6:$M$505,0),""))</f>
        <v/>
      </c>
    </row>
    <row r="12" customFormat="false" ht="15" hidden="false" customHeight="false" outlineLevel="0" collapsed="false">
      <c r="A12" s="35" t="n">
        <v>4</v>
      </c>
      <c r="B12" s="8" t="str">
        <f aca="false">IF($G12="","",INDEX(憑證錄入!$D$6:$D$505,$G12)&amp;"")</f>
        <v/>
      </c>
      <c r="C12" s="37" t="str">
        <f aca="false">IF($G12="","",INDEX(憑證錄入!$E$6:$E$505,$G12))</f>
        <v/>
      </c>
      <c r="D12" s="8" t="str">
        <f aca="false">IF($G12="","",INDEX(憑證錄入!$F$6:$F$505,$G12)&amp;"")</f>
        <v/>
      </c>
      <c r="E12" s="47" t="str">
        <f aca="false">IF($G12="","",INDEX(憑證錄入!$G$6:$G$505,$G12))</f>
        <v/>
      </c>
      <c r="F12" s="47" t="str">
        <f aca="false">IF($G12="","",INDEX(憑證錄入!$H$6:$H$505,$G12))</f>
        <v/>
      </c>
      <c r="G12" s="33" t="str">
        <f aca="false">IF($B$4="","",IFERROR(MATCH($B$4&amp;"|"&amp;A12,憑證錄入!$M$6:$M$505,0),""))</f>
        <v/>
      </c>
    </row>
    <row r="13" customFormat="false" ht="15" hidden="false" customHeight="false" outlineLevel="0" collapsed="false">
      <c r="A13" s="35" t="n">
        <v>5</v>
      </c>
      <c r="B13" s="8" t="str">
        <f aca="false">IF($G13="","",INDEX(憑證錄入!$D$6:$D$505,$G13)&amp;"")</f>
        <v/>
      </c>
      <c r="C13" s="37" t="str">
        <f aca="false">IF($G13="","",INDEX(憑證錄入!$E$6:$E$505,$G13))</f>
        <v/>
      </c>
      <c r="D13" s="8" t="str">
        <f aca="false">IF($G13="","",INDEX(憑證錄入!$F$6:$F$505,$G13)&amp;"")</f>
        <v/>
      </c>
      <c r="E13" s="47" t="str">
        <f aca="false">IF($G13="","",INDEX(憑證錄入!$G$6:$G$505,$G13))</f>
        <v/>
      </c>
      <c r="F13" s="47" t="str">
        <f aca="false">IF($G13="","",INDEX(憑證錄入!$H$6:$H$505,$G13))</f>
        <v/>
      </c>
      <c r="G13" s="33" t="str">
        <f aca="false">IF($B$4="","",IFERROR(MATCH($B$4&amp;"|"&amp;A13,憑證錄入!$M$6:$M$505,0),""))</f>
        <v/>
      </c>
    </row>
    <row r="14" customFormat="false" ht="15" hidden="false" customHeight="false" outlineLevel="0" collapsed="false">
      <c r="A14" s="35" t="n">
        <v>6</v>
      </c>
      <c r="B14" s="8" t="str">
        <f aca="false">IF($G14="","",INDEX(憑證錄入!$D$6:$D$505,$G14)&amp;"")</f>
        <v/>
      </c>
      <c r="C14" s="37" t="str">
        <f aca="false">IF($G14="","",INDEX(憑證錄入!$E$6:$E$505,$G14))</f>
        <v/>
      </c>
      <c r="D14" s="8" t="str">
        <f aca="false">IF($G14="","",INDEX(憑證錄入!$F$6:$F$505,$G14)&amp;"")</f>
        <v/>
      </c>
      <c r="E14" s="47" t="str">
        <f aca="false">IF($G14="","",INDEX(憑證錄入!$G$6:$G$505,$G14))</f>
        <v/>
      </c>
      <c r="F14" s="47" t="str">
        <f aca="false">IF($G14="","",INDEX(憑證錄入!$H$6:$H$505,$G14))</f>
        <v/>
      </c>
      <c r="G14" s="33" t="str">
        <f aca="false">IF($B$4="","",IFERROR(MATCH($B$4&amp;"|"&amp;A14,憑證錄入!$M$6:$M$505,0),""))</f>
        <v/>
      </c>
    </row>
    <row r="15" customFormat="false" ht="15" hidden="false" customHeight="false" outlineLevel="0" collapsed="false">
      <c r="A15" s="35" t="n">
        <v>7</v>
      </c>
      <c r="B15" s="8" t="str">
        <f aca="false">IF($G15="","",INDEX(憑證錄入!$D$6:$D$505,$G15)&amp;"")</f>
        <v/>
      </c>
      <c r="C15" s="37" t="str">
        <f aca="false">IF($G15="","",INDEX(憑證錄入!$E$6:$E$505,$G15))</f>
        <v/>
      </c>
      <c r="D15" s="8" t="str">
        <f aca="false">IF($G15="","",INDEX(憑證錄入!$F$6:$F$505,$G15)&amp;"")</f>
        <v/>
      </c>
      <c r="E15" s="47" t="str">
        <f aca="false">IF($G15="","",INDEX(憑證錄入!$G$6:$G$505,$G15))</f>
        <v/>
      </c>
      <c r="F15" s="47" t="str">
        <f aca="false">IF($G15="","",INDEX(憑證錄入!$H$6:$H$505,$G15))</f>
        <v/>
      </c>
      <c r="G15" s="33" t="str">
        <f aca="false">IF($B$4="","",IFERROR(MATCH($B$4&amp;"|"&amp;A15,憑證錄入!$M$6:$M$505,0),""))</f>
        <v/>
      </c>
    </row>
    <row r="16" customFormat="false" ht="15" hidden="false" customHeight="false" outlineLevel="0" collapsed="false">
      <c r="A16" s="35" t="n">
        <v>8</v>
      </c>
      <c r="B16" s="8" t="str">
        <f aca="false">IF($G16="","",INDEX(憑證錄入!$D$6:$D$505,$G16)&amp;"")</f>
        <v/>
      </c>
      <c r="C16" s="37" t="str">
        <f aca="false">IF($G16="","",INDEX(憑證錄入!$E$6:$E$505,$G16))</f>
        <v/>
      </c>
      <c r="D16" s="8" t="str">
        <f aca="false">IF($G16="","",INDEX(憑證錄入!$F$6:$F$505,$G16)&amp;"")</f>
        <v/>
      </c>
      <c r="E16" s="47" t="str">
        <f aca="false">IF($G16="","",INDEX(憑證錄入!$G$6:$G$505,$G16))</f>
        <v/>
      </c>
      <c r="F16" s="47" t="str">
        <f aca="false">IF($G16="","",INDEX(憑證錄入!$H$6:$H$505,$G16))</f>
        <v/>
      </c>
      <c r="G16" s="33" t="str">
        <f aca="false">IF($B$4="","",IFERROR(MATCH($B$4&amp;"|"&amp;A16,憑證錄入!$M$6:$M$505,0),""))</f>
        <v/>
      </c>
    </row>
    <row r="17" customFormat="false" ht="15" hidden="false" customHeight="false" outlineLevel="0" collapsed="false">
      <c r="A17" s="35" t="n">
        <v>9</v>
      </c>
      <c r="B17" s="8" t="str">
        <f aca="false">IF($G17="","",INDEX(憑證錄入!$D$6:$D$505,$G17)&amp;"")</f>
        <v/>
      </c>
      <c r="C17" s="37" t="str">
        <f aca="false">IF($G17="","",INDEX(憑證錄入!$E$6:$E$505,$G17))</f>
        <v/>
      </c>
      <c r="D17" s="8" t="str">
        <f aca="false">IF($G17="","",INDEX(憑證錄入!$F$6:$F$505,$G17)&amp;"")</f>
        <v/>
      </c>
      <c r="E17" s="47" t="str">
        <f aca="false">IF($G17="","",INDEX(憑證錄入!$G$6:$G$505,$G17))</f>
        <v/>
      </c>
      <c r="F17" s="47" t="str">
        <f aca="false">IF($G17="","",INDEX(憑證錄入!$H$6:$H$505,$G17))</f>
        <v/>
      </c>
      <c r="G17" s="33" t="str">
        <f aca="false">IF($B$4="","",IFERROR(MATCH($B$4&amp;"|"&amp;A17,憑證錄入!$M$6:$M$505,0),""))</f>
        <v/>
      </c>
    </row>
    <row r="18" customFormat="false" ht="15" hidden="false" customHeight="false" outlineLevel="0" collapsed="false">
      <c r="A18" s="35" t="n">
        <v>10</v>
      </c>
      <c r="B18" s="8" t="str">
        <f aca="false">IF($G18="","",INDEX(憑證錄入!$D$6:$D$505,$G18)&amp;"")</f>
        <v/>
      </c>
      <c r="C18" s="37" t="str">
        <f aca="false">IF($G18="","",INDEX(憑證錄入!$E$6:$E$505,$G18))</f>
        <v/>
      </c>
      <c r="D18" s="8" t="str">
        <f aca="false">IF($G18="","",INDEX(憑證錄入!$F$6:$F$505,$G18)&amp;"")</f>
        <v/>
      </c>
      <c r="E18" s="47" t="str">
        <f aca="false">IF($G18="","",INDEX(憑證錄入!$G$6:$G$505,$G18))</f>
        <v/>
      </c>
      <c r="F18" s="47" t="str">
        <f aca="false">IF($G18="","",INDEX(憑證錄入!$H$6:$H$505,$G18))</f>
        <v/>
      </c>
      <c r="G18" s="33" t="str">
        <f aca="false">IF($B$4="","",IFERROR(MATCH($B$4&amp;"|"&amp;A18,憑證錄入!$M$6:$M$505,0),""))</f>
        <v/>
      </c>
    </row>
    <row r="19" customFormat="false" ht="15" hidden="false" customHeight="false" outlineLevel="0" collapsed="false">
      <c r="A19" s="35" t="n">
        <v>11</v>
      </c>
      <c r="B19" s="8" t="str">
        <f aca="false">IF($G19="","",INDEX(憑證錄入!$D$6:$D$505,$G19)&amp;"")</f>
        <v/>
      </c>
      <c r="C19" s="37" t="str">
        <f aca="false">IF($G19="","",INDEX(憑證錄入!$E$6:$E$505,$G19))</f>
        <v/>
      </c>
      <c r="D19" s="8" t="str">
        <f aca="false">IF($G19="","",INDEX(憑證錄入!$F$6:$F$505,$G19)&amp;"")</f>
        <v/>
      </c>
      <c r="E19" s="47" t="str">
        <f aca="false">IF($G19="","",INDEX(憑證錄入!$G$6:$G$505,$G19))</f>
        <v/>
      </c>
      <c r="F19" s="47" t="str">
        <f aca="false">IF($G19="","",INDEX(憑證錄入!$H$6:$H$505,$G19))</f>
        <v/>
      </c>
      <c r="G19" s="33" t="str">
        <f aca="false">IF($B$4="","",IFERROR(MATCH($B$4&amp;"|"&amp;A19,憑證錄入!$M$6:$M$505,0),""))</f>
        <v/>
      </c>
    </row>
    <row r="20" customFormat="false" ht="15" hidden="false" customHeight="false" outlineLevel="0" collapsed="false">
      <c r="A20" s="35" t="n">
        <v>12</v>
      </c>
      <c r="B20" s="8" t="str">
        <f aca="false">IF($G20="","",INDEX(憑證錄入!$D$6:$D$505,$G20)&amp;"")</f>
        <v/>
      </c>
      <c r="C20" s="37" t="str">
        <f aca="false">IF($G20="","",INDEX(憑證錄入!$E$6:$E$505,$G20))</f>
        <v/>
      </c>
      <c r="D20" s="8" t="str">
        <f aca="false">IF($G20="","",INDEX(憑證錄入!$F$6:$F$505,$G20)&amp;"")</f>
        <v/>
      </c>
      <c r="E20" s="47" t="str">
        <f aca="false">IF($G20="","",INDEX(憑證錄入!$G$6:$G$505,$G20))</f>
        <v/>
      </c>
      <c r="F20" s="47" t="str">
        <f aca="false">IF($G20="","",INDEX(憑證錄入!$H$6:$H$505,$G20))</f>
        <v/>
      </c>
      <c r="G20" s="33" t="str">
        <f aca="false">IF($B$4="","",IFERROR(MATCH($B$4&amp;"|"&amp;A20,憑證錄入!$M$6:$M$505,0),""))</f>
        <v/>
      </c>
    </row>
    <row r="21" customFormat="false" ht="15" hidden="false" customHeight="false" outlineLevel="0" collapsed="false">
      <c r="D21" s="48" t="s">
        <v>154</v>
      </c>
      <c r="E21" s="49" t="n">
        <f aca="false">SUM(E9:E20)</f>
        <v>100000</v>
      </c>
      <c r="F21" s="49" t="n">
        <f aca="false">SUM(F9:F20)</f>
        <v>100000</v>
      </c>
    </row>
    <row r="22" customFormat="false" ht="15" hidden="false" customHeight="false" outlineLevel="0" collapsed="false">
      <c r="B22" s="26" t="str">
        <f aca="false">IF($B$4="","",IF(ROUND(E21-F21,2)=0,"✔ 借貸平衡","✘ 借貸不平"))</f>
        <v>✔ 借貸平衡</v>
      </c>
    </row>
    <row r="23" customFormat="false" ht="15" hidden="false" customHeight="false" outlineLevel="0" collapsed="false">
      <c r="B23" s="27" t="str">
        <f aca="false">IF(COUNTIF(憑證錄入!$M$6:$M$505,$B$4&amp;"|13")&gt;0,"注意：此憑證超過 12 行，僅顯示首 12 行，合計未含其餘分錄","")</f>
        <v/>
      </c>
    </row>
    <row r="25" customFormat="false" ht="30" hidden="false" customHeight="true" outlineLevel="0" collapsed="false">
      <c r="A25" s="24" t="s">
        <v>155</v>
      </c>
      <c r="B25" s="50"/>
      <c r="C25" s="24" t="s">
        <v>156</v>
      </c>
      <c r="D25" s="50"/>
      <c r="E25" s="24" t="s">
        <v>157</v>
      </c>
      <c r="F25" s="50"/>
    </row>
  </sheetData>
  <mergeCells count="1">
    <mergeCell ref="A2:F2"/>
  </mergeCells>
  <dataValidations count="1">
    <dataValidation allowBlank="true" errorStyle="stop" operator="between" showDropDown="false" showErrorMessage="false" showInputMessage="false" sqref="B4" type="list">
      <formula1>憑證索引!$B$9:$B$308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true"/>
  </sheetPr>
  <dimension ref="A1:J4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34"/>
    <col collapsed="false" customWidth="true" hidden="false" outlineLevel="0" max="6" min="5" style="0" width="16"/>
    <col collapsed="false" customWidth="true" hidden="false" outlineLevel="0" max="7" min="7" style="0" width="10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0" min="10" style="0" width="14"/>
  </cols>
  <sheetData>
    <row r="1" customFormat="false" ht="17.35" hidden="false" customHeight="false" outlineLevel="0" collapsed="false">
      <c r="A1" s="12" t="str">
        <f aca="false">設定!$B$3</f>
        <v>示範有限公司</v>
      </c>
    </row>
    <row r="2" customFormat="false" ht="16.15" hidden="false" customHeight="false" outlineLevel="0" collapsed="false">
      <c r="A2" s="51" t="s">
        <v>158</v>
      </c>
    </row>
    <row r="4" customFormat="false" ht="15" hidden="false" customHeight="false" outlineLevel="0" collapsed="false">
      <c r="A4" s="13" t="s">
        <v>67</v>
      </c>
      <c r="B4" s="30" t="n">
        <v>1002</v>
      </c>
      <c r="C4" s="13" t="s">
        <v>68</v>
      </c>
      <c r="D4" s="8" t="str">
        <f aca="false">IF($B$4="","",IFERROR(INDEX(會計科目表!$B$5:$B$104,MATCH($B$4,會計科目表!$A$5:$A$104,0)),"科目不存在"))</f>
        <v>銀行存款－活期</v>
      </c>
      <c r="E4" s="13" t="s">
        <v>69</v>
      </c>
      <c r="F4" s="37" t="str">
        <f aca="false">IF($B$4="","",IFERROR(INDEX(會計科目表!$C$5:$C$104,MATCH($B$4,會計科目表!$A$5:$A$104,0))&amp;"",""))</f>
        <v>資產</v>
      </c>
    </row>
    <row r="5" customFormat="false" ht="15" hidden="false" customHeight="false" outlineLevel="0" collapsed="false">
      <c r="A5" s="26" t="s">
        <v>146</v>
      </c>
      <c r="B5" s="52" t="n">
        <f aca="false">SUM(E10:E409)</f>
        <v>130000</v>
      </c>
      <c r="C5" s="24" t="s">
        <v>147</v>
      </c>
      <c r="D5" s="53" t="n">
        <f aca="false">SUM(F10:F409)</f>
        <v>8000</v>
      </c>
      <c r="E5" s="24" t="s">
        <v>159</v>
      </c>
      <c r="F5" s="52" t="n">
        <f aca="false">ABS(J9+B5-D5)</f>
        <v>122000</v>
      </c>
      <c r="G5" s="54" t="str">
        <f aca="false">IF(ROUND(J9+B5-D5,2)&gt;0,"借",IF(ROUND(J9+B5-D5,2)&lt;0,"貸","平"))</f>
        <v>借</v>
      </c>
    </row>
    <row r="6" customFormat="false" ht="15" hidden="false" customHeight="false" outlineLevel="0" collapsed="false">
      <c r="A6" s="2" t="s">
        <v>160</v>
      </c>
    </row>
    <row r="8" customFormat="false" ht="30" hidden="false" customHeight="true" outlineLevel="0" collapsed="false">
      <c r="A8" s="19" t="s">
        <v>144</v>
      </c>
      <c r="B8" s="19" t="s">
        <v>121</v>
      </c>
      <c r="C8" s="19" t="s">
        <v>120</v>
      </c>
      <c r="D8" s="19" t="s">
        <v>122</v>
      </c>
      <c r="E8" s="19" t="s">
        <v>123</v>
      </c>
      <c r="F8" s="19" t="s">
        <v>124</v>
      </c>
      <c r="G8" s="19" t="s">
        <v>161</v>
      </c>
      <c r="H8" s="19" t="s">
        <v>162</v>
      </c>
      <c r="I8" s="28" t="s">
        <v>163</v>
      </c>
      <c r="J8" s="28" t="s">
        <v>164</v>
      </c>
    </row>
    <row r="9" customFormat="false" ht="15" hidden="false" customHeight="false" outlineLevel="0" collapsed="false">
      <c r="A9" s="55"/>
      <c r="B9" s="56" t="s">
        <v>165</v>
      </c>
      <c r="C9" s="55"/>
      <c r="D9" s="55"/>
      <c r="E9" s="55"/>
      <c r="F9" s="55"/>
      <c r="G9" s="56" t="str">
        <f aca="false">IF(ROUND(J9,2)&gt;0,"借",IF(ROUND(J9,2)&lt;0,"貸","平"))</f>
        <v>平</v>
      </c>
      <c r="H9" s="49" t="n">
        <f aca="false">ABS(J9)</f>
        <v>0</v>
      </c>
      <c r="I9" s="57"/>
      <c r="J9" s="58" t="n">
        <f aca="false">IFERROR(INDEX(會計科目表!$E$5:$E$104,MATCH($B$4,會計科目表!$A$5:$A$104,0))-INDEX(會計科目表!$F$5:$F$104,MATCH($B$4,會計科目表!$A$5:$A$104,0)),0)</f>
        <v>0</v>
      </c>
    </row>
    <row r="10" customFormat="false" ht="15" hidden="false" customHeight="false" outlineLevel="0" collapsed="false">
      <c r="A10" s="35" t="n">
        <v>1</v>
      </c>
      <c r="B10" s="36" t="n">
        <f aca="false">IF($I10="","",INDEX(憑證錄入!$B$6:$B$505,$I10))</f>
        <v>46024</v>
      </c>
      <c r="C10" s="37" t="str">
        <f aca="false">IF($I10="","",INDEX(憑證錄入!$A$6:$A$505,$I10)&amp;"")</f>
        <v>V-0001</v>
      </c>
      <c r="D10" s="8" t="str">
        <f aca="false">IF($I10="","",INDEX(憑證錄入!$D$6:$D$505,$I10)&amp;"")</f>
        <v>股東注資</v>
      </c>
      <c r="E10" s="47" t="n">
        <f aca="false">IF($I10="","",INDEX(憑證錄入!$G$6:$G$505,$I10))</f>
        <v>100000</v>
      </c>
      <c r="F10" s="47" t="n">
        <f aca="false">IF($I10="","",INDEX(憑證錄入!$H$6:$H$505,$I10))</f>
        <v>0</v>
      </c>
      <c r="G10" s="23" t="str">
        <f aca="false">IF(J10="","",IF(ROUND(J10,2)&gt;0,"借",IF(ROUND(J10,2)&lt;0,"貸","平")))</f>
        <v>借</v>
      </c>
      <c r="H10" s="38" t="n">
        <f aca="false">IF(J10="","",ABS(J10))</f>
        <v>100000</v>
      </c>
      <c r="I10" s="33" t="n">
        <f aca="false">IF($B$4="","",IFERROR(MATCH($B$4&amp;"|"&amp;A10,憑證錄入!$O$6:$O$505,0),""))</f>
        <v>1</v>
      </c>
      <c r="J10" s="58" t="n">
        <f aca="false">IF($I10="","",J9+E10-F10)</f>
        <v>100000</v>
      </c>
    </row>
    <row r="11" customFormat="false" ht="15" hidden="false" customHeight="false" outlineLevel="0" collapsed="false">
      <c r="A11" s="35" t="n">
        <v>2</v>
      </c>
      <c r="B11" s="36" t="n">
        <f aca="false">IF($I11="","",INDEX(憑證錄入!$B$6:$B$505,$I11))</f>
        <v>46037</v>
      </c>
      <c r="C11" s="37" t="str">
        <f aca="false">IF($I11="","",INDEX(憑證錄入!$A$6:$A$505,$I11)&amp;"")</f>
        <v>V-0002</v>
      </c>
      <c r="D11" s="8" t="str">
        <f aca="false">IF($I11="","",INDEX(憑證錄入!$D$6:$D$505,$I11)&amp;"")</f>
        <v>銷售貨品予客戶</v>
      </c>
      <c r="E11" s="47" t="n">
        <f aca="false">IF($I11="","",INDEX(憑證錄入!$G$6:$G$505,$I11))</f>
        <v>30000</v>
      </c>
      <c r="F11" s="47" t="n">
        <f aca="false">IF($I11="","",INDEX(憑證錄入!$H$6:$H$505,$I11))</f>
        <v>0</v>
      </c>
      <c r="G11" s="23" t="str">
        <f aca="false">IF(J11="","",IF(ROUND(J11,2)&gt;0,"借",IF(ROUND(J11,2)&lt;0,"貸","平")))</f>
        <v>借</v>
      </c>
      <c r="H11" s="38" t="n">
        <f aca="false">IF(J11="","",ABS(J11))</f>
        <v>130000</v>
      </c>
      <c r="I11" s="33" t="n">
        <f aca="false">IF($B$4="","",IFERROR(MATCH($B$4&amp;"|"&amp;A11,憑證錄入!$O$6:$O$505,0),""))</f>
        <v>3</v>
      </c>
      <c r="J11" s="58" t="n">
        <f aca="false">IF($I11="","",J10+E11-F11)</f>
        <v>130000</v>
      </c>
    </row>
    <row r="12" customFormat="false" ht="15" hidden="false" customHeight="false" outlineLevel="0" collapsed="false">
      <c r="A12" s="35" t="n">
        <v>3</v>
      </c>
      <c r="B12" s="36" t="n">
        <f aca="false">IF($I12="","",INDEX(憑證錄入!$B$6:$B$505,$I12))</f>
        <v>46053</v>
      </c>
      <c r="C12" s="37" t="str">
        <f aca="false">IF($I12="","",INDEX(憑證錄入!$A$6:$A$505,$I12)&amp;"")</f>
        <v>V-0003</v>
      </c>
      <c r="D12" s="8" t="str">
        <f aca="false">IF($I12="","",INDEX(憑證錄入!$D$6:$D$505,$I12)&amp;"")</f>
        <v>支付一月份辦公室租金</v>
      </c>
      <c r="E12" s="47" t="n">
        <f aca="false">IF($I12="","",INDEX(憑證錄入!$G$6:$G$505,$I12))</f>
        <v>0</v>
      </c>
      <c r="F12" s="47" t="n">
        <f aca="false">IF($I12="","",INDEX(憑證錄入!$H$6:$H$505,$I12))</f>
        <v>8000</v>
      </c>
      <c r="G12" s="23" t="str">
        <f aca="false">IF(J12="","",IF(ROUND(J12,2)&gt;0,"借",IF(ROUND(J12,2)&lt;0,"貸","平")))</f>
        <v>借</v>
      </c>
      <c r="H12" s="38" t="n">
        <f aca="false">IF(J12="","",ABS(J12))</f>
        <v>122000</v>
      </c>
      <c r="I12" s="33" t="n">
        <f aca="false">IF($B$4="","",IFERROR(MATCH($B$4&amp;"|"&amp;A12,憑證錄入!$O$6:$O$505,0),""))</f>
        <v>6</v>
      </c>
      <c r="J12" s="58" t="n">
        <f aca="false">IF($I12="","",J11+E12-F12)</f>
        <v>122000</v>
      </c>
    </row>
    <row r="13" customFormat="false" ht="15" hidden="false" customHeight="false" outlineLevel="0" collapsed="false">
      <c r="A13" s="35" t="n">
        <v>4</v>
      </c>
      <c r="B13" s="36" t="str">
        <f aca="false">IF($I13="","",INDEX(憑證錄入!$B$6:$B$505,$I13))</f>
        <v/>
      </c>
      <c r="C13" s="37" t="str">
        <f aca="false">IF($I13="","",INDEX(憑證錄入!$A$6:$A$505,$I13)&amp;"")</f>
        <v/>
      </c>
      <c r="D13" s="8" t="str">
        <f aca="false">IF($I13="","",INDEX(憑證錄入!$D$6:$D$505,$I13)&amp;"")</f>
        <v/>
      </c>
      <c r="E13" s="47" t="str">
        <f aca="false">IF($I13="","",INDEX(憑證錄入!$G$6:$G$505,$I13))</f>
        <v/>
      </c>
      <c r="F13" s="47" t="str">
        <f aca="false">IF($I13="","",INDEX(憑證錄入!$H$6:$H$505,$I13))</f>
        <v/>
      </c>
      <c r="G13" s="23" t="str">
        <f aca="false">IF(J13="","",IF(ROUND(J13,2)&gt;0,"借",IF(ROUND(J13,2)&lt;0,"貸","平")))</f>
        <v/>
      </c>
      <c r="H13" s="38" t="str">
        <f aca="false">IF(J13="","",ABS(J13))</f>
        <v/>
      </c>
      <c r="I13" s="33" t="str">
        <f aca="false">IF($B$4="","",IFERROR(MATCH($B$4&amp;"|"&amp;A13,憑證錄入!$O$6:$O$505,0),""))</f>
        <v/>
      </c>
      <c r="J13" s="58" t="str">
        <f aca="false">IF($I13="","",J12+E13-F13)</f>
        <v/>
      </c>
    </row>
    <row r="14" customFormat="false" ht="15" hidden="false" customHeight="false" outlineLevel="0" collapsed="false">
      <c r="A14" s="35" t="n">
        <v>5</v>
      </c>
      <c r="B14" s="36" t="str">
        <f aca="false">IF($I14="","",INDEX(憑證錄入!$B$6:$B$505,$I14))</f>
        <v/>
      </c>
      <c r="C14" s="37" t="str">
        <f aca="false">IF($I14="","",INDEX(憑證錄入!$A$6:$A$505,$I14)&amp;"")</f>
        <v/>
      </c>
      <c r="D14" s="8" t="str">
        <f aca="false">IF($I14="","",INDEX(憑證錄入!$D$6:$D$505,$I14)&amp;"")</f>
        <v/>
      </c>
      <c r="E14" s="47" t="str">
        <f aca="false">IF($I14="","",INDEX(憑證錄入!$G$6:$G$505,$I14))</f>
        <v/>
      </c>
      <c r="F14" s="47" t="str">
        <f aca="false">IF($I14="","",INDEX(憑證錄入!$H$6:$H$505,$I14))</f>
        <v/>
      </c>
      <c r="G14" s="23" t="str">
        <f aca="false">IF(J14="","",IF(ROUND(J14,2)&gt;0,"借",IF(ROUND(J14,2)&lt;0,"貸","平")))</f>
        <v/>
      </c>
      <c r="H14" s="38" t="str">
        <f aca="false">IF(J14="","",ABS(J14))</f>
        <v/>
      </c>
      <c r="I14" s="33" t="str">
        <f aca="false">IF($B$4="","",IFERROR(MATCH($B$4&amp;"|"&amp;A14,憑證錄入!$O$6:$O$505,0),""))</f>
        <v/>
      </c>
      <c r="J14" s="58" t="str">
        <f aca="false">IF($I14="","",J13+E14-F14)</f>
        <v/>
      </c>
    </row>
    <row r="15" customFormat="false" ht="15" hidden="false" customHeight="false" outlineLevel="0" collapsed="false">
      <c r="A15" s="35" t="n">
        <v>6</v>
      </c>
      <c r="B15" s="36" t="str">
        <f aca="false">IF($I15="","",INDEX(憑證錄入!$B$6:$B$505,$I15))</f>
        <v/>
      </c>
      <c r="C15" s="37" t="str">
        <f aca="false">IF($I15="","",INDEX(憑證錄入!$A$6:$A$505,$I15)&amp;"")</f>
        <v/>
      </c>
      <c r="D15" s="8" t="str">
        <f aca="false">IF($I15="","",INDEX(憑證錄入!$D$6:$D$505,$I15)&amp;"")</f>
        <v/>
      </c>
      <c r="E15" s="47" t="str">
        <f aca="false">IF($I15="","",INDEX(憑證錄入!$G$6:$G$505,$I15))</f>
        <v/>
      </c>
      <c r="F15" s="47" t="str">
        <f aca="false">IF($I15="","",INDEX(憑證錄入!$H$6:$H$505,$I15))</f>
        <v/>
      </c>
      <c r="G15" s="23" t="str">
        <f aca="false">IF(J15="","",IF(ROUND(J15,2)&gt;0,"借",IF(ROUND(J15,2)&lt;0,"貸","平")))</f>
        <v/>
      </c>
      <c r="H15" s="38" t="str">
        <f aca="false">IF(J15="","",ABS(J15))</f>
        <v/>
      </c>
      <c r="I15" s="33" t="str">
        <f aca="false">IF($B$4="","",IFERROR(MATCH($B$4&amp;"|"&amp;A15,憑證錄入!$O$6:$O$505,0),""))</f>
        <v/>
      </c>
      <c r="J15" s="58" t="str">
        <f aca="false">IF($I15="","",J14+E15-F15)</f>
        <v/>
      </c>
    </row>
    <row r="16" customFormat="false" ht="15" hidden="false" customHeight="false" outlineLevel="0" collapsed="false">
      <c r="A16" s="35" t="n">
        <v>7</v>
      </c>
      <c r="B16" s="36" t="str">
        <f aca="false">IF($I16="","",INDEX(憑證錄入!$B$6:$B$505,$I16))</f>
        <v/>
      </c>
      <c r="C16" s="37" t="str">
        <f aca="false">IF($I16="","",INDEX(憑證錄入!$A$6:$A$505,$I16)&amp;"")</f>
        <v/>
      </c>
      <c r="D16" s="8" t="str">
        <f aca="false">IF($I16="","",INDEX(憑證錄入!$D$6:$D$505,$I16)&amp;"")</f>
        <v/>
      </c>
      <c r="E16" s="47" t="str">
        <f aca="false">IF($I16="","",INDEX(憑證錄入!$G$6:$G$505,$I16))</f>
        <v/>
      </c>
      <c r="F16" s="47" t="str">
        <f aca="false">IF($I16="","",INDEX(憑證錄入!$H$6:$H$505,$I16))</f>
        <v/>
      </c>
      <c r="G16" s="23" t="str">
        <f aca="false">IF(J16="","",IF(ROUND(J16,2)&gt;0,"借",IF(ROUND(J16,2)&lt;0,"貸","平")))</f>
        <v/>
      </c>
      <c r="H16" s="38" t="str">
        <f aca="false">IF(J16="","",ABS(J16))</f>
        <v/>
      </c>
      <c r="I16" s="33" t="str">
        <f aca="false">IF($B$4="","",IFERROR(MATCH($B$4&amp;"|"&amp;A16,憑證錄入!$O$6:$O$505,0),""))</f>
        <v/>
      </c>
      <c r="J16" s="58" t="str">
        <f aca="false">IF($I16="","",J15+E16-F16)</f>
        <v/>
      </c>
    </row>
    <row r="17" customFormat="false" ht="15" hidden="false" customHeight="false" outlineLevel="0" collapsed="false">
      <c r="A17" s="35" t="n">
        <v>8</v>
      </c>
      <c r="B17" s="36" t="str">
        <f aca="false">IF($I17="","",INDEX(憑證錄入!$B$6:$B$505,$I17))</f>
        <v/>
      </c>
      <c r="C17" s="37" t="str">
        <f aca="false">IF($I17="","",INDEX(憑證錄入!$A$6:$A$505,$I17)&amp;"")</f>
        <v/>
      </c>
      <c r="D17" s="8" t="str">
        <f aca="false">IF($I17="","",INDEX(憑證錄入!$D$6:$D$505,$I17)&amp;"")</f>
        <v/>
      </c>
      <c r="E17" s="47" t="str">
        <f aca="false">IF($I17="","",INDEX(憑證錄入!$G$6:$G$505,$I17))</f>
        <v/>
      </c>
      <c r="F17" s="47" t="str">
        <f aca="false">IF($I17="","",INDEX(憑證錄入!$H$6:$H$505,$I17))</f>
        <v/>
      </c>
      <c r="G17" s="23" t="str">
        <f aca="false">IF(J17="","",IF(ROUND(J17,2)&gt;0,"借",IF(ROUND(J17,2)&lt;0,"貸","平")))</f>
        <v/>
      </c>
      <c r="H17" s="38" t="str">
        <f aca="false">IF(J17="","",ABS(J17))</f>
        <v/>
      </c>
      <c r="I17" s="33" t="str">
        <f aca="false">IF($B$4="","",IFERROR(MATCH($B$4&amp;"|"&amp;A17,憑證錄入!$O$6:$O$505,0),""))</f>
        <v/>
      </c>
      <c r="J17" s="58" t="str">
        <f aca="false">IF($I17="","",J16+E17-F17)</f>
        <v/>
      </c>
    </row>
    <row r="18" customFormat="false" ht="15" hidden="false" customHeight="false" outlineLevel="0" collapsed="false">
      <c r="A18" s="35" t="n">
        <v>9</v>
      </c>
      <c r="B18" s="36" t="str">
        <f aca="false">IF($I18="","",INDEX(憑證錄入!$B$6:$B$505,$I18))</f>
        <v/>
      </c>
      <c r="C18" s="37" t="str">
        <f aca="false">IF($I18="","",INDEX(憑證錄入!$A$6:$A$505,$I18)&amp;"")</f>
        <v/>
      </c>
      <c r="D18" s="8" t="str">
        <f aca="false">IF($I18="","",INDEX(憑證錄入!$D$6:$D$505,$I18)&amp;"")</f>
        <v/>
      </c>
      <c r="E18" s="47" t="str">
        <f aca="false">IF($I18="","",INDEX(憑證錄入!$G$6:$G$505,$I18))</f>
        <v/>
      </c>
      <c r="F18" s="47" t="str">
        <f aca="false">IF($I18="","",INDEX(憑證錄入!$H$6:$H$505,$I18))</f>
        <v/>
      </c>
      <c r="G18" s="23" t="str">
        <f aca="false">IF(J18="","",IF(ROUND(J18,2)&gt;0,"借",IF(ROUND(J18,2)&lt;0,"貸","平")))</f>
        <v/>
      </c>
      <c r="H18" s="38" t="str">
        <f aca="false">IF(J18="","",ABS(J18))</f>
        <v/>
      </c>
      <c r="I18" s="33" t="str">
        <f aca="false">IF($B$4="","",IFERROR(MATCH($B$4&amp;"|"&amp;A18,憑證錄入!$O$6:$O$505,0),""))</f>
        <v/>
      </c>
      <c r="J18" s="58" t="str">
        <f aca="false">IF($I18="","",J17+E18-F18)</f>
        <v/>
      </c>
    </row>
    <row r="19" customFormat="false" ht="15" hidden="false" customHeight="false" outlineLevel="0" collapsed="false">
      <c r="A19" s="35" t="n">
        <v>10</v>
      </c>
      <c r="B19" s="36" t="str">
        <f aca="false">IF($I19="","",INDEX(憑證錄入!$B$6:$B$505,$I19))</f>
        <v/>
      </c>
      <c r="C19" s="37" t="str">
        <f aca="false">IF($I19="","",INDEX(憑證錄入!$A$6:$A$505,$I19)&amp;"")</f>
        <v/>
      </c>
      <c r="D19" s="8" t="str">
        <f aca="false">IF($I19="","",INDEX(憑證錄入!$D$6:$D$505,$I19)&amp;"")</f>
        <v/>
      </c>
      <c r="E19" s="47" t="str">
        <f aca="false">IF($I19="","",INDEX(憑證錄入!$G$6:$G$505,$I19))</f>
        <v/>
      </c>
      <c r="F19" s="47" t="str">
        <f aca="false">IF($I19="","",INDEX(憑證錄入!$H$6:$H$505,$I19))</f>
        <v/>
      </c>
      <c r="G19" s="23" t="str">
        <f aca="false">IF(J19="","",IF(ROUND(J19,2)&gt;0,"借",IF(ROUND(J19,2)&lt;0,"貸","平")))</f>
        <v/>
      </c>
      <c r="H19" s="38" t="str">
        <f aca="false">IF(J19="","",ABS(J19))</f>
        <v/>
      </c>
      <c r="I19" s="33" t="str">
        <f aca="false">IF($B$4="","",IFERROR(MATCH($B$4&amp;"|"&amp;A19,憑證錄入!$O$6:$O$505,0),""))</f>
        <v/>
      </c>
      <c r="J19" s="58" t="str">
        <f aca="false">IF($I19="","",J18+E19-F19)</f>
        <v/>
      </c>
    </row>
    <row r="20" customFormat="false" ht="15" hidden="false" customHeight="false" outlineLevel="0" collapsed="false">
      <c r="A20" s="35" t="n">
        <v>11</v>
      </c>
      <c r="B20" s="36" t="str">
        <f aca="false">IF($I20="","",INDEX(憑證錄入!$B$6:$B$505,$I20))</f>
        <v/>
      </c>
      <c r="C20" s="37" t="str">
        <f aca="false">IF($I20="","",INDEX(憑證錄入!$A$6:$A$505,$I20)&amp;"")</f>
        <v/>
      </c>
      <c r="D20" s="8" t="str">
        <f aca="false">IF($I20="","",INDEX(憑證錄入!$D$6:$D$505,$I20)&amp;"")</f>
        <v/>
      </c>
      <c r="E20" s="47" t="str">
        <f aca="false">IF($I20="","",INDEX(憑證錄入!$G$6:$G$505,$I20))</f>
        <v/>
      </c>
      <c r="F20" s="47" t="str">
        <f aca="false">IF($I20="","",INDEX(憑證錄入!$H$6:$H$505,$I20))</f>
        <v/>
      </c>
      <c r="G20" s="23" t="str">
        <f aca="false">IF(J20="","",IF(ROUND(J20,2)&gt;0,"借",IF(ROUND(J20,2)&lt;0,"貸","平")))</f>
        <v/>
      </c>
      <c r="H20" s="38" t="str">
        <f aca="false">IF(J20="","",ABS(J20))</f>
        <v/>
      </c>
      <c r="I20" s="33" t="str">
        <f aca="false">IF($B$4="","",IFERROR(MATCH($B$4&amp;"|"&amp;A20,憑證錄入!$O$6:$O$505,0),""))</f>
        <v/>
      </c>
      <c r="J20" s="58" t="str">
        <f aca="false">IF($I20="","",J19+E20-F20)</f>
        <v/>
      </c>
    </row>
    <row r="21" customFormat="false" ht="15" hidden="false" customHeight="false" outlineLevel="0" collapsed="false">
      <c r="A21" s="35" t="n">
        <v>12</v>
      </c>
      <c r="B21" s="36" t="str">
        <f aca="false">IF($I21="","",INDEX(憑證錄入!$B$6:$B$505,$I21))</f>
        <v/>
      </c>
      <c r="C21" s="37" t="str">
        <f aca="false">IF($I21="","",INDEX(憑證錄入!$A$6:$A$505,$I21)&amp;"")</f>
        <v/>
      </c>
      <c r="D21" s="8" t="str">
        <f aca="false">IF($I21="","",INDEX(憑證錄入!$D$6:$D$505,$I21)&amp;"")</f>
        <v/>
      </c>
      <c r="E21" s="47" t="str">
        <f aca="false">IF($I21="","",INDEX(憑證錄入!$G$6:$G$505,$I21))</f>
        <v/>
      </c>
      <c r="F21" s="47" t="str">
        <f aca="false">IF($I21="","",INDEX(憑證錄入!$H$6:$H$505,$I21))</f>
        <v/>
      </c>
      <c r="G21" s="23" t="str">
        <f aca="false">IF(J21="","",IF(ROUND(J21,2)&gt;0,"借",IF(ROUND(J21,2)&lt;0,"貸","平")))</f>
        <v/>
      </c>
      <c r="H21" s="38" t="str">
        <f aca="false">IF(J21="","",ABS(J21))</f>
        <v/>
      </c>
      <c r="I21" s="33" t="str">
        <f aca="false">IF($B$4="","",IFERROR(MATCH($B$4&amp;"|"&amp;A21,憑證錄入!$O$6:$O$505,0),""))</f>
        <v/>
      </c>
      <c r="J21" s="58" t="str">
        <f aca="false">IF($I21="","",J20+E21-F21)</f>
        <v/>
      </c>
    </row>
    <row r="22" customFormat="false" ht="15" hidden="false" customHeight="false" outlineLevel="0" collapsed="false">
      <c r="A22" s="35" t="n">
        <v>13</v>
      </c>
      <c r="B22" s="36" t="str">
        <f aca="false">IF($I22="","",INDEX(憑證錄入!$B$6:$B$505,$I22))</f>
        <v/>
      </c>
      <c r="C22" s="37" t="str">
        <f aca="false">IF($I22="","",INDEX(憑證錄入!$A$6:$A$505,$I22)&amp;"")</f>
        <v/>
      </c>
      <c r="D22" s="8" t="str">
        <f aca="false">IF($I22="","",INDEX(憑證錄入!$D$6:$D$505,$I22)&amp;"")</f>
        <v/>
      </c>
      <c r="E22" s="47" t="str">
        <f aca="false">IF($I22="","",INDEX(憑證錄入!$G$6:$G$505,$I22))</f>
        <v/>
      </c>
      <c r="F22" s="47" t="str">
        <f aca="false">IF($I22="","",INDEX(憑證錄入!$H$6:$H$505,$I22))</f>
        <v/>
      </c>
      <c r="G22" s="23" t="str">
        <f aca="false">IF(J22="","",IF(ROUND(J22,2)&gt;0,"借",IF(ROUND(J22,2)&lt;0,"貸","平")))</f>
        <v/>
      </c>
      <c r="H22" s="38" t="str">
        <f aca="false">IF(J22="","",ABS(J22))</f>
        <v/>
      </c>
      <c r="I22" s="33" t="str">
        <f aca="false">IF($B$4="","",IFERROR(MATCH($B$4&amp;"|"&amp;A22,憑證錄入!$O$6:$O$505,0),""))</f>
        <v/>
      </c>
      <c r="J22" s="58" t="str">
        <f aca="false">IF($I22="","",J21+E22-F22)</f>
        <v/>
      </c>
    </row>
    <row r="23" customFormat="false" ht="15" hidden="false" customHeight="false" outlineLevel="0" collapsed="false">
      <c r="A23" s="35" t="n">
        <v>14</v>
      </c>
      <c r="B23" s="36" t="str">
        <f aca="false">IF($I23="","",INDEX(憑證錄入!$B$6:$B$505,$I23))</f>
        <v/>
      </c>
      <c r="C23" s="37" t="str">
        <f aca="false">IF($I23="","",INDEX(憑證錄入!$A$6:$A$505,$I23)&amp;"")</f>
        <v/>
      </c>
      <c r="D23" s="8" t="str">
        <f aca="false">IF($I23="","",INDEX(憑證錄入!$D$6:$D$505,$I23)&amp;"")</f>
        <v/>
      </c>
      <c r="E23" s="47" t="str">
        <f aca="false">IF($I23="","",INDEX(憑證錄入!$G$6:$G$505,$I23))</f>
        <v/>
      </c>
      <c r="F23" s="47" t="str">
        <f aca="false">IF($I23="","",INDEX(憑證錄入!$H$6:$H$505,$I23))</f>
        <v/>
      </c>
      <c r="G23" s="23" t="str">
        <f aca="false">IF(J23="","",IF(ROUND(J23,2)&gt;0,"借",IF(ROUND(J23,2)&lt;0,"貸","平")))</f>
        <v/>
      </c>
      <c r="H23" s="38" t="str">
        <f aca="false">IF(J23="","",ABS(J23))</f>
        <v/>
      </c>
      <c r="I23" s="33" t="str">
        <f aca="false">IF($B$4="","",IFERROR(MATCH($B$4&amp;"|"&amp;A23,憑證錄入!$O$6:$O$505,0),""))</f>
        <v/>
      </c>
      <c r="J23" s="58" t="str">
        <f aca="false">IF($I23="","",J22+E23-F23)</f>
        <v/>
      </c>
    </row>
    <row r="24" customFormat="false" ht="15" hidden="false" customHeight="false" outlineLevel="0" collapsed="false">
      <c r="A24" s="35" t="n">
        <v>15</v>
      </c>
      <c r="B24" s="36" t="str">
        <f aca="false">IF($I24="","",INDEX(憑證錄入!$B$6:$B$505,$I24))</f>
        <v/>
      </c>
      <c r="C24" s="37" t="str">
        <f aca="false">IF($I24="","",INDEX(憑證錄入!$A$6:$A$505,$I24)&amp;"")</f>
        <v/>
      </c>
      <c r="D24" s="8" t="str">
        <f aca="false">IF($I24="","",INDEX(憑證錄入!$D$6:$D$505,$I24)&amp;"")</f>
        <v/>
      </c>
      <c r="E24" s="47" t="str">
        <f aca="false">IF($I24="","",INDEX(憑證錄入!$G$6:$G$505,$I24))</f>
        <v/>
      </c>
      <c r="F24" s="47" t="str">
        <f aca="false">IF($I24="","",INDEX(憑證錄入!$H$6:$H$505,$I24))</f>
        <v/>
      </c>
      <c r="G24" s="23" t="str">
        <f aca="false">IF(J24="","",IF(ROUND(J24,2)&gt;0,"借",IF(ROUND(J24,2)&lt;0,"貸","平")))</f>
        <v/>
      </c>
      <c r="H24" s="38" t="str">
        <f aca="false">IF(J24="","",ABS(J24))</f>
        <v/>
      </c>
      <c r="I24" s="33" t="str">
        <f aca="false">IF($B$4="","",IFERROR(MATCH($B$4&amp;"|"&amp;A24,憑證錄入!$O$6:$O$505,0),""))</f>
        <v/>
      </c>
      <c r="J24" s="58" t="str">
        <f aca="false">IF($I24="","",J23+E24-F24)</f>
        <v/>
      </c>
    </row>
    <row r="25" customFormat="false" ht="15" hidden="false" customHeight="false" outlineLevel="0" collapsed="false">
      <c r="A25" s="35" t="n">
        <v>16</v>
      </c>
      <c r="B25" s="36" t="str">
        <f aca="false">IF($I25="","",INDEX(憑證錄入!$B$6:$B$505,$I25))</f>
        <v/>
      </c>
      <c r="C25" s="37" t="str">
        <f aca="false">IF($I25="","",INDEX(憑證錄入!$A$6:$A$505,$I25)&amp;"")</f>
        <v/>
      </c>
      <c r="D25" s="8" t="str">
        <f aca="false">IF($I25="","",INDEX(憑證錄入!$D$6:$D$505,$I25)&amp;"")</f>
        <v/>
      </c>
      <c r="E25" s="47" t="str">
        <f aca="false">IF($I25="","",INDEX(憑證錄入!$G$6:$G$505,$I25))</f>
        <v/>
      </c>
      <c r="F25" s="47" t="str">
        <f aca="false">IF($I25="","",INDEX(憑證錄入!$H$6:$H$505,$I25))</f>
        <v/>
      </c>
      <c r="G25" s="23" t="str">
        <f aca="false">IF(J25="","",IF(ROUND(J25,2)&gt;0,"借",IF(ROUND(J25,2)&lt;0,"貸","平")))</f>
        <v/>
      </c>
      <c r="H25" s="38" t="str">
        <f aca="false">IF(J25="","",ABS(J25))</f>
        <v/>
      </c>
      <c r="I25" s="33" t="str">
        <f aca="false">IF($B$4="","",IFERROR(MATCH($B$4&amp;"|"&amp;A25,憑證錄入!$O$6:$O$505,0),""))</f>
        <v/>
      </c>
      <c r="J25" s="58" t="str">
        <f aca="false">IF($I25="","",J24+E25-F25)</f>
        <v/>
      </c>
    </row>
    <row r="26" customFormat="false" ht="15" hidden="false" customHeight="false" outlineLevel="0" collapsed="false">
      <c r="A26" s="35" t="n">
        <v>17</v>
      </c>
      <c r="B26" s="36" t="str">
        <f aca="false">IF($I26="","",INDEX(憑證錄入!$B$6:$B$505,$I26))</f>
        <v/>
      </c>
      <c r="C26" s="37" t="str">
        <f aca="false">IF($I26="","",INDEX(憑證錄入!$A$6:$A$505,$I26)&amp;"")</f>
        <v/>
      </c>
      <c r="D26" s="8" t="str">
        <f aca="false">IF($I26="","",INDEX(憑證錄入!$D$6:$D$505,$I26)&amp;"")</f>
        <v/>
      </c>
      <c r="E26" s="47" t="str">
        <f aca="false">IF($I26="","",INDEX(憑證錄入!$G$6:$G$505,$I26))</f>
        <v/>
      </c>
      <c r="F26" s="47" t="str">
        <f aca="false">IF($I26="","",INDEX(憑證錄入!$H$6:$H$505,$I26))</f>
        <v/>
      </c>
      <c r="G26" s="23" t="str">
        <f aca="false">IF(J26="","",IF(ROUND(J26,2)&gt;0,"借",IF(ROUND(J26,2)&lt;0,"貸","平")))</f>
        <v/>
      </c>
      <c r="H26" s="38" t="str">
        <f aca="false">IF(J26="","",ABS(J26))</f>
        <v/>
      </c>
      <c r="I26" s="33" t="str">
        <f aca="false">IF($B$4="","",IFERROR(MATCH($B$4&amp;"|"&amp;A26,憑證錄入!$O$6:$O$505,0),""))</f>
        <v/>
      </c>
      <c r="J26" s="58" t="str">
        <f aca="false">IF($I26="","",J25+E26-F26)</f>
        <v/>
      </c>
    </row>
    <row r="27" customFormat="false" ht="15" hidden="false" customHeight="false" outlineLevel="0" collapsed="false">
      <c r="A27" s="35" t="n">
        <v>18</v>
      </c>
      <c r="B27" s="36" t="str">
        <f aca="false">IF($I27="","",INDEX(憑證錄入!$B$6:$B$505,$I27))</f>
        <v/>
      </c>
      <c r="C27" s="37" t="str">
        <f aca="false">IF($I27="","",INDEX(憑證錄入!$A$6:$A$505,$I27)&amp;"")</f>
        <v/>
      </c>
      <c r="D27" s="8" t="str">
        <f aca="false">IF($I27="","",INDEX(憑證錄入!$D$6:$D$505,$I27)&amp;"")</f>
        <v/>
      </c>
      <c r="E27" s="47" t="str">
        <f aca="false">IF($I27="","",INDEX(憑證錄入!$G$6:$G$505,$I27))</f>
        <v/>
      </c>
      <c r="F27" s="47" t="str">
        <f aca="false">IF($I27="","",INDEX(憑證錄入!$H$6:$H$505,$I27))</f>
        <v/>
      </c>
      <c r="G27" s="23" t="str">
        <f aca="false">IF(J27="","",IF(ROUND(J27,2)&gt;0,"借",IF(ROUND(J27,2)&lt;0,"貸","平")))</f>
        <v/>
      </c>
      <c r="H27" s="38" t="str">
        <f aca="false">IF(J27="","",ABS(J27))</f>
        <v/>
      </c>
      <c r="I27" s="33" t="str">
        <f aca="false">IF($B$4="","",IFERROR(MATCH($B$4&amp;"|"&amp;A27,憑證錄入!$O$6:$O$505,0),""))</f>
        <v/>
      </c>
      <c r="J27" s="58" t="str">
        <f aca="false">IF($I27="","",J26+E27-F27)</f>
        <v/>
      </c>
    </row>
    <row r="28" customFormat="false" ht="15" hidden="false" customHeight="false" outlineLevel="0" collapsed="false">
      <c r="A28" s="35" t="n">
        <v>19</v>
      </c>
      <c r="B28" s="36" t="str">
        <f aca="false">IF($I28="","",INDEX(憑證錄入!$B$6:$B$505,$I28))</f>
        <v/>
      </c>
      <c r="C28" s="37" t="str">
        <f aca="false">IF($I28="","",INDEX(憑證錄入!$A$6:$A$505,$I28)&amp;"")</f>
        <v/>
      </c>
      <c r="D28" s="8" t="str">
        <f aca="false">IF($I28="","",INDEX(憑證錄入!$D$6:$D$505,$I28)&amp;"")</f>
        <v/>
      </c>
      <c r="E28" s="47" t="str">
        <f aca="false">IF($I28="","",INDEX(憑證錄入!$G$6:$G$505,$I28))</f>
        <v/>
      </c>
      <c r="F28" s="47" t="str">
        <f aca="false">IF($I28="","",INDEX(憑證錄入!$H$6:$H$505,$I28))</f>
        <v/>
      </c>
      <c r="G28" s="23" t="str">
        <f aca="false">IF(J28="","",IF(ROUND(J28,2)&gt;0,"借",IF(ROUND(J28,2)&lt;0,"貸","平")))</f>
        <v/>
      </c>
      <c r="H28" s="38" t="str">
        <f aca="false">IF(J28="","",ABS(J28))</f>
        <v/>
      </c>
      <c r="I28" s="33" t="str">
        <f aca="false">IF($B$4="","",IFERROR(MATCH($B$4&amp;"|"&amp;A28,憑證錄入!$O$6:$O$505,0),""))</f>
        <v/>
      </c>
      <c r="J28" s="58" t="str">
        <f aca="false">IF($I28="","",J27+E28-F28)</f>
        <v/>
      </c>
    </row>
    <row r="29" customFormat="false" ht="15" hidden="false" customHeight="false" outlineLevel="0" collapsed="false">
      <c r="A29" s="35" t="n">
        <v>20</v>
      </c>
      <c r="B29" s="36" t="str">
        <f aca="false">IF($I29="","",INDEX(憑證錄入!$B$6:$B$505,$I29))</f>
        <v/>
      </c>
      <c r="C29" s="37" t="str">
        <f aca="false">IF($I29="","",INDEX(憑證錄入!$A$6:$A$505,$I29)&amp;"")</f>
        <v/>
      </c>
      <c r="D29" s="8" t="str">
        <f aca="false">IF($I29="","",INDEX(憑證錄入!$D$6:$D$505,$I29)&amp;"")</f>
        <v/>
      </c>
      <c r="E29" s="47" t="str">
        <f aca="false">IF($I29="","",INDEX(憑證錄入!$G$6:$G$505,$I29))</f>
        <v/>
      </c>
      <c r="F29" s="47" t="str">
        <f aca="false">IF($I29="","",INDEX(憑證錄入!$H$6:$H$505,$I29))</f>
        <v/>
      </c>
      <c r="G29" s="23" t="str">
        <f aca="false">IF(J29="","",IF(ROUND(J29,2)&gt;0,"借",IF(ROUND(J29,2)&lt;0,"貸","平")))</f>
        <v/>
      </c>
      <c r="H29" s="38" t="str">
        <f aca="false">IF(J29="","",ABS(J29))</f>
        <v/>
      </c>
      <c r="I29" s="33" t="str">
        <f aca="false">IF($B$4="","",IFERROR(MATCH($B$4&amp;"|"&amp;A29,憑證錄入!$O$6:$O$505,0),""))</f>
        <v/>
      </c>
      <c r="J29" s="58" t="str">
        <f aca="false">IF($I29="","",J28+E29-F29)</f>
        <v/>
      </c>
    </row>
    <row r="30" customFormat="false" ht="15" hidden="false" customHeight="false" outlineLevel="0" collapsed="false">
      <c r="A30" s="35" t="n">
        <v>21</v>
      </c>
      <c r="B30" s="36" t="str">
        <f aca="false">IF($I30="","",INDEX(憑證錄入!$B$6:$B$505,$I30))</f>
        <v/>
      </c>
      <c r="C30" s="37" t="str">
        <f aca="false">IF($I30="","",INDEX(憑證錄入!$A$6:$A$505,$I30)&amp;"")</f>
        <v/>
      </c>
      <c r="D30" s="8" t="str">
        <f aca="false">IF($I30="","",INDEX(憑證錄入!$D$6:$D$505,$I30)&amp;"")</f>
        <v/>
      </c>
      <c r="E30" s="47" t="str">
        <f aca="false">IF($I30="","",INDEX(憑證錄入!$G$6:$G$505,$I30))</f>
        <v/>
      </c>
      <c r="F30" s="47" t="str">
        <f aca="false">IF($I30="","",INDEX(憑證錄入!$H$6:$H$505,$I30))</f>
        <v/>
      </c>
      <c r="G30" s="23" t="str">
        <f aca="false">IF(J30="","",IF(ROUND(J30,2)&gt;0,"借",IF(ROUND(J30,2)&lt;0,"貸","平")))</f>
        <v/>
      </c>
      <c r="H30" s="38" t="str">
        <f aca="false">IF(J30="","",ABS(J30))</f>
        <v/>
      </c>
      <c r="I30" s="33" t="str">
        <f aca="false">IF($B$4="","",IFERROR(MATCH($B$4&amp;"|"&amp;A30,憑證錄入!$O$6:$O$505,0),""))</f>
        <v/>
      </c>
      <c r="J30" s="58" t="str">
        <f aca="false">IF($I30="","",J29+E30-F30)</f>
        <v/>
      </c>
    </row>
    <row r="31" customFormat="false" ht="15" hidden="false" customHeight="false" outlineLevel="0" collapsed="false">
      <c r="A31" s="35" t="n">
        <v>22</v>
      </c>
      <c r="B31" s="36" t="str">
        <f aca="false">IF($I31="","",INDEX(憑證錄入!$B$6:$B$505,$I31))</f>
        <v/>
      </c>
      <c r="C31" s="37" t="str">
        <f aca="false">IF($I31="","",INDEX(憑證錄入!$A$6:$A$505,$I31)&amp;"")</f>
        <v/>
      </c>
      <c r="D31" s="8" t="str">
        <f aca="false">IF($I31="","",INDEX(憑證錄入!$D$6:$D$505,$I31)&amp;"")</f>
        <v/>
      </c>
      <c r="E31" s="47" t="str">
        <f aca="false">IF($I31="","",INDEX(憑證錄入!$G$6:$G$505,$I31))</f>
        <v/>
      </c>
      <c r="F31" s="47" t="str">
        <f aca="false">IF($I31="","",INDEX(憑證錄入!$H$6:$H$505,$I31))</f>
        <v/>
      </c>
      <c r="G31" s="23" t="str">
        <f aca="false">IF(J31="","",IF(ROUND(J31,2)&gt;0,"借",IF(ROUND(J31,2)&lt;0,"貸","平")))</f>
        <v/>
      </c>
      <c r="H31" s="38" t="str">
        <f aca="false">IF(J31="","",ABS(J31))</f>
        <v/>
      </c>
      <c r="I31" s="33" t="str">
        <f aca="false">IF($B$4="","",IFERROR(MATCH($B$4&amp;"|"&amp;A31,憑證錄入!$O$6:$O$505,0),""))</f>
        <v/>
      </c>
      <c r="J31" s="58" t="str">
        <f aca="false">IF($I31="","",J30+E31-F31)</f>
        <v/>
      </c>
    </row>
    <row r="32" customFormat="false" ht="15" hidden="false" customHeight="false" outlineLevel="0" collapsed="false">
      <c r="A32" s="35" t="n">
        <v>23</v>
      </c>
      <c r="B32" s="36" t="str">
        <f aca="false">IF($I32="","",INDEX(憑證錄入!$B$6:$B$505,$I32))</f>
        <v/>
      </c>
      <c r="C32" s="37" t="str">
        <f aca="false">IF($I32="","",INDEX(憑證錄入!$A$6:$A$505,$I32)&amp;"")</f>
        <v/>
      </c>
      <c r="D32" s="8" t="str">
        <f aca="false">IF($I32="","",INDEX(憑證錄入!$D$6:$D$505,$I32)&amp;"")</f>
        <v/>
      </c>
      <c r="E32" s="47" t="str">
        <f aca="false">IF($I32="","",INDEX(憑證錄入!$G$6:$G$505,$I32))</f>
        <v/>
      </c>
      <c r="F32" s="47" t="str">
        <f aca="false">IF($I32="","",INDEX(憑證錄入!$H$6:$H$505,$I32))</f>
        <v/>
      </c>
      <c r="G32" s="23" t="str">
        <f aca="false">IF(J32="","",IF(ROUND(J32,2)&gt;0,"借",IF(ROUND(J32,2)&lt;0,"貸","平")))</f>
        <v/>
      </c>
      <c r="H32" s="38" t="str">
        <f aca="false">IF(J32="","",ABS(J32))</f>
        <v/>
      </c>
      <c r="I32" s="33" t="str">
        <f aca="false">IF($B$4="","",IFERROR(MATCH($B$4&amp;"|"&amp;A32,憑證錄入!$O$6:$O$505,0),""))</f>
        <v/>
      </c>
      <c r="J32" s="58" t="str">
        <f aca="false">IF($I32="","",J31+E32-F32)</f>
        <v/>
      </c>
    </row>
    <row r="33" customFormat="false" ht="15" hidden="false" customHeight="false" outlineLevel="0" collapsed="false">
      <c r="A33" s="35" t="n">
        <v>24</v>
      </c>
      <c r="B33" s="36" t="str">
        <f aca="false">IF($I33="","",INDEX(憑證錄入!$B$6:$B$505,$I33))</f>
        <v/>
      </c>
      <c r="C33" s="37" t="str">
        <f aca="false">IF($I33="","",INDEX(憑證錄入!$A$6:$A$505,$I33)&amp;"")</f>
        <v/>
      </c>
      <c r="D33" s="8" t="str">
        <f aca="false">IF($I33="","",INDEX(憑證錄入!$D$6:$D$505,$I33)&amp;"")</f>
        <v/>
      </c>
      <c r="E33" s="47" t="str">
        <f aca="false">IF($I33="","",INDEX(憑證錄入!$G$6:$G$505,$I33))</f>
        <v/>
      </c>
      <c r="F33" s="47" t="str">
        <f aca="false">IF($I33="","",INDEX(憑證錄入!$H$6:$H$505,$I33))</f>
        <v/>
      </c>
      <c r="G33" s="23" t="str">
        <f aca="false">IF(J33="","",IF(ROUND(J33,2)&gt;0,"借",IF(ROUND(J33,2)&lt;0,"貸","平")))</f>
        <v/>
      </c>
      <c r="H33" s="38" t="str">
        <f aca="false">IF(J33="","",ABS(J33))</f>
        <v/>
      </c>
      <c r="I33" s="33" t="str">
        <f aca="false">IF($B$4="","",IFERROR(MATCH($B$4&amp;"|"&amp;A33,憑證錄入!$O$6:$O$505,0),""))</f>
        <v/>
      </c>
      <c r="J33" s="58" t="str">
        <f aca="false">IF($I33="","",J32+E33-F33)</f>
        <v/>
      </c>
    </row>
    <row r="34" customFormat="false" ht="15" hidden="false" customHeight="false" outlineLevel="0" collapsed="false">
      <c r="A34" s="35" t="n">
        <v>25</v>
      </c>
      <c r="B34" s="36" t="str">
        <f aca="false">IF($I34="","",INDEX(憑證錄入!$B$6:$B$505,$I34))</f>
        <v/>
      </c>
      <c r="C34" s="37" t="str">
        <f aca="false">IF($I34="","",INDEX(憑證錄入!$A$6:$A$505,$I34)&amp;"")</f>
        <v/>
      </c>
      <c r="D34" s="8" t="str">
        <f aca="false">IF($I34="","",INDEX(憑證錄入!$D$6:$D$505,$I34)&amp;"")</f>
        <v/>
      </c>
      <c r="E34" s="47" t="str">
        <f aca="false">IF($I34="","",INDEX(憑證錄入!$G$6:$G$505,$I34))</f>
        <v/>
      </c>
      <c r="F34" s="47" t="str">
        <f aca="false">IF($I34="","",INDEX(憑證錄入!$H$6:$H$505,$I34))</f>
        <v/>
      </c>
      <c r="G34" s="23" t="str">
        <f aca="false">IF(J34="","",IF(ROUND(J34,2)&gt;0,"借",IF(ROUND(J34,2)&lt;0,"貸","平")))</f>
        <v/>
      </c>
      <c r="H34" s="38" t="str">
        <f aca="false">IF(J34="","",ABS(J34))</f>
        <v/>
      </c>
      <c r="I34" s="33" t="str">
        <f aca="false">IF($B$4="","",IFERROR(MATCH($B$4&amp;"|"&amp;A34,憑證錄入!$O$6:$O$505,0),""))</f>
        <v/>
      </c>
      <c r="J34" s="58" t="str">
        <f aca="false">IF($I34="","",J33+E34-F34)</f>
        <v/>
      </c>
    </row>
    <row r="35" customFormat="false" ht="15" hidden="false" customHeight="false" outlineLevel="0" collapsed="false">
      <c r="A35" s="35" t="n">
        <v>26</v>
      </c>
      <c r="B35" s="36" t="str">
        <f aca="false">IF($I35="","",INDEX(憑證錄入!$B$6:$B$505,$I35))</f>
        <v/>
      </c>
      <c r="C35" s="37" t="str">
        <f aca="false">IF($I35="","",INDEX(憑證錄入!$A$6:$A$505,$I35)&amp;"")</f>
        <v/>
      </c>
      <c r="D35" s="8" t="str">
        <f aca="false">IF($I35="","",INDEX(憑證錄入!$D$6:$D$505,$I35)&amp;"")</f>
        <v/>
      </c>
      <c r="E35" s="47" t="str">
        <f aca="false">IF($I35="","",INDEX(憑證錄入!$G$6:$G$505,$I35))</f>
        <v/>
      </c>
      <c r="F35" s="47" t="str">
        <f aca="false">IF($I35="","",INDEX(憑證錄入!$H$6:$H$505,$I35))</f>
        <v/>
      </c>
      <c r="G35" s="23" t="str">
        <f aca="false">IF(J35="","",IF(ROUND(J35,2)&gt;0,"借",IF(ROUND(J35,2)&lt;0,"貸","平")))</f>
        <v/>
      </c>
      <c r="H35" s="38" t="str">
        <f aca="false">IF(J35="","",ABS(J35))</f>
        <v/>
      </c>
      <c r="I35" s="33" t="str">
        <f aca="false">IF($B$4="","",IFERROR(MATCH($B$4&amp;"|"&amp;A35,憑證錄入!$O$6:$O$505,0),""))</f>
        <v/>
      </c>
      <c r="J35" s="58" t="str">
        <f aca="false">IF($I35="","",J34+E35-F35)</f>
        <v/>
      </c>
    </row>
    <row r="36" customFormat="false" ht="15" hidden="false" customHeight="false" outlineLevel="0" collapsed="false">
      <c r="A36" s="35" t="n">
        <v>27</v>
      </c>
      <c r="B36" s="36" t="str">
        <f aca="false">IF($I36="","",INDEX(憑證錄入!$B$6:$B$505,$I36))</f>
        <v/>
      </c>
      <c r="C36" s="37" t="str">
        <f aca="false">IF($I36="","",INDEX(憑證錄入!$A$6:$A$505,$I36)&amp;"")</f>
        <v/>
      </c>
      <c r="D36" s="8" t="str">
        <f aca="false">IF($I36="","",INDEX(憑證錄入!$D$6:$D$505,$I36)&amp;"")</f>
        <v/>
      </c>
      <c r="E36" s="47" t="str">
        <f aca="false">IF($I36="","",INDEX(憑證錄入!$G$6:$G$505,$I36))</f>
        <v/>
      </c>
      <c r="F36" s="47" t="str">
        <f aca="false">IF($I36="","",INDEX(憑證錄入!$H$6:$H$505,$I36))</f>
        <v/>
      </c>
      <c r="G36" s="23" t="str">
        <f aca="false">IF(J36="","",IF(ROUND(J36,2)&gt;0,"借",IF(ROUND(J36,2)&lt;0,"貸","平")))</f>
        <v/>
      </c>
      <c r="H36" s="38" t="str">
        <f aca="false">IF(J36="","",ABS(J36))</f>
        <v/>
      </c>
      <c r="I36" s="33" t="str">
        <f aca="false">IF($B$4="","",IFERROR(MATCH($B$4&amp;"|"&amp;A36,憑證錄入!$O$6:$O$505,0),""))</f>
        <v/>
      </c>
      <c r="J36" s="58" t="str">
        <f aca="false">IF($I36="","",J35+E36-F36)</f>
        <v/>
      </c>
    </row>
    <row r="37" customFormat="false" ht="15" hidden="false" customHeight="false" outlineLevel="0" collapsed="false">
      <c r="A37" s="35" t="n">
        <v>28</v>
      </c>
      <c r="B37" s="36" t="str">
        <f aca="false">IF($I37="","",INDEX(憑證錄入!$B$6:$B$505,$I37))</f>
        <v/>
      </c>
      <c r="C37" s="37" t="str">
        <f aca="false">IF($I37="","",INDEX(憑證錄入!$A$6:$A$505,$I37)&amp;"")</f>
        <v/>
      </c>
      <c r="D37" s="8" t="str">
        <f aca="false">IF($I37="","",INDEX(憑證錄入!$D$6:$D$505,$I37)&amp;"")</f>
        <v/>
      </c>
      <c r="E37" s="47" t="str">
        <f aca="false">IF($I37="","",INDEX(憑證錄入!$G$6:$G$505,$I37))</f>
        <v/>
      </c>
      <c r="F37" s="47" t="str">
        <f aca="false">IF($I37="","",INDEX(憑證錄入!$H$6:$H$505,$I37))</f>
        <v/>
      </c>
      <c r="G37" s="23" t="str">
        <f aca="false">IF(J37="","",IF(ROUND(J37,2)&gt;0,"借",IF(ROUND(J37,2)&lt;0,"貸","平")))</f>
        <v/>
      </c>
      <c r="H37" s="38" t="str">
        <f aca="false">IF(J37="","",ABS(J37))</f>
        <v/>
      </c>
      <c r="I37" s="33" t="str">
        <f aca="false">IF($B$4="","",IFERROR(MATCH($B$4&amp;"|"&amp;A37,憑證錄入!$O$6:$O$505,0),""))</f>
        <v/>
      </c>
      <c r="J37" s="58" t="str">
        <f aca="false">IF($I37="","",J36+E37-F37)</f>
        <v/>
      </c>
    </row>
    <row r="38" customFormat="false" ht="15" hidden="false" customHeight="false" outlineLevel="0" collapsed="false">
      <c r="A38" s="35" t="n">
        <v>29</v>
      </c>
      <c r="B38" s="36" t="str">
        <f aca="false">IF($I38="","",INDEX(憑證錄入!$B$6:$B$505,$I38))</f>
        <v/>
      </c>
      <c r="C38" s="37" t="str">
        <f aca="false">IF($I38="","",INDEX(憑證錄入!$A$6:$A$505,$I38)&amp;"")</f>
        <v/>
      </c>
      <c r="D38" s="8" t="str">
        <f aca="false">IF($I38="","",INDEX(憑證錄入!$D$6:$D$505,$I38)&amp;"")</f>
        <v/>
      </c>
      <c r="E38" s="47" t="str">
        <f aca="false">IF($I38="","",INDEX(憑證錄入!$G$6:$G$505,$I38))</f>
        <v/>
      </c>
      <c r="F38" s="47" t="str">
        <f aca="false">IF($I38="","",INDEX(憑證錄入!$H$6:$H$505,$I38))</f>
        <v/>
      </c>
      <c r="G38" s="23" t="str">
        <f aca="false">IF(J38="","",IF(ROUND(J38,2)&gt;0,"借",IF(ROUND(J38,2)&lt;0,"貸","平")))</f>
        <v/>
      </c>
      <c r="H38" s="38" t="str">
        <f aca="false">IF(J38="","",ABS(J38))</f>
        <v/>
      </c>
      <c r="I38" s="33" t="str">
        <f aca="false">IF($B$4="","",IFERROR(MATCH($B$4&amp;"|"&amp;A38,憑證錄入!$O$6:$O$505,0),""))</f>
        <v/>
      </c>
      <c r="J38" s="58" t="str">
        <f aca="false">IF($I38="","",J37+E38-F38)</f>
        <v/>
      </c>
    </row>
    <row r="39" customFormat="false" ht="15" hidden="false" customHeight="false" outlineLevel="0" collapsed="false">
      <c r="A39" s="35" t="n">
        <v>30</v>
      </c>
      <c r="B39" s="36" t="str">
        <f aca="false">IF($I39="","",INDEX(憑證錄入!$B$6:$B$505,$I39))</f>
        <v/>
      </c>
      <c r="C39" s="37" t="str">
        <f aca="false">IF($I39="","",INDEX(憑證錄入!$A$6:$A$505,$I39)&amp;"")</f>
        <v/>
      </c>
      <c r="D39" s="8" t="str">
        <f aca="false">IF($I39="","",INDEX(憑證錄入!$D$6:$D$505,$I39)&amp;"")</f>
        <v/>
      </c>
      <c r="E39" s="47" t="str">
        <f aca="false">IF($I39="","",INDEX(憑證錄入!$G$6:$G$505,$I39))</f>
        <v/>
      </c>
      <c r="F39" s="47" t="str">
        <f aca="false">IF($I39="","",INDEX(憑證錄入!$H$6:$H$505,$I39))</f>
        <v/>
      </c>
      <c r="G39" s="23" t="str">
        <f aca="false">IF(J39="","",IF(ROUND(J39,2)&gt;0,"借",IF(ROUND(J39,2)&lt;0,"貸","平")))</f>
        <v/>
      </c>
      <c r="H39" s="38" t="str">
        <f aca="false">IF(J39="","",ABS(J39))</f>
        <v/>
      </c>
      <c r="I39" s="33" t="str">
        <f aca="false">IF($B$4="","",IFERROR(MATCH($B$4&amp;"|"&amp;A39,憑證錄入!$O$6:$O$505,0),""))</f>
        <v/>
      </c>
      <c r="J39" s="58" t="str">
        <f aca="false">IF($I39="","",J38+E39-F39)</f>
        <v/>
      </c>
    </row>
    <row r="40" customFormat="false" ht="15" hidden="false" customHeight="false" outlineLevel="0" collapsed="false">
      <c r="A40" s="35" t="n">
        <v>31</v>
      </c>
      <c r="B40" s="36" t="str">
        <f aca="false">IF($I40="","",INDEX(憑證錄入!$B$6:$B$505,$I40))</f>
        <v/>
      </c>
      <c r="C40" s="37" t="str">
        <f aca="false">IF($I40="","",INDEX(憑證錄入!$A$6:$A$505,$I40)&amp;"")</f>
        <v/>
      </c>
      <c r="D40" s="8" t="str">
        <f aca="false">IF($I40="","",INDEX(憑證錄入!$D$6:$D$505,$I40)&amp;"")</f>
        <v/>
      </c>
      <c r="E40" s="47" t="str">
        <f aca="false">IF($I40="","",INDEX(憑證錄入!$G$6:$G$505,$I40))</f>
        <v/>
      </c>
      <c r="F40" s="47" t="str">
        <f aca="false">IF($I40="","",INDEX(憑證錄入!$H$6:$H$505,$I40))</f>
        <v/>
      </c>
      <c r="G40" s="23" t="str">
        <f aca="false">IF(J40="","",IF(ROUND(J40,2)&gt;0,"借",IF(ROUND(J40,2)&lt;0,"貸","平")))</f>
        <v/>
      </c>
      <c r="H40" s="38" t="str">
        <f aca="false">IF(J40="","",ABS(J40))</f>
        <v/>
      </c>
      <c r="I40" s="33" t="str">
        <f aca="false">IF($B$4="","",IFERROR(MATCH($B$4&amp;"|"&amp;A40,憑證錄入!$O$6:$O$505,0),""))</f>
        <v/>
      </c>
      <c r="J40" s="58" t="str">
        <f aca="false">IF($I40="","",J39+E40-F40)</f>
        <v/>
      </c>
    </row>
    <row r="41" customFormat="false" ht="15" hidden="false" customHeight="false" outlineLevel="0" collapsed="false">
      <c r="A41" s="35" t="n">
        <v>32</v>
      </c>
      <c r="B41" s="36" t="str">
        <f aca="false">IF($I41="","",INDEX(憑證錄入!$B$6:$B$505,$I41))</f>
        <v/>
      </c>
      <c r="C41" s="37" t="str">
        <f aca="false">IF($I41="","",INDEX(憑證錄入!$A$6:$A$505,$I41)&amp;"")</f>
        <v/>
      </c>
      <c r="D41" s="8" t="str">
        <f aca="false">IF($I41="","",INDEX(憑證錄入!$D$6:$D$505,$I41)&amp;"")</f>
        <v/>
      </c>
      <c r="E41" s="47" t="str">
        <f aca="false">IF($I41="","",INDEX(憑證錄入!$G$6:$G$505,$I41))</f>
        <v/>
      </c>
      <c r="F41" s="47" t="str">
        <f aca="false">IF($I41="","",INDEX(憑證錄入!$H$6:$H$505,$I41))</f>
        <v/>
      </c>
      <c r="G41" s="23" t="str">
        <f aca="false">IF(J41="","",IF(ROUND(J41,2)&gt;0,"借",IF(ROUND(J41,2)&lt;0,"貸","平")))</f>
        <v/>
      </c>
      <c r="H41" s="38" t="str">
        <f aca="false">IF(J41="","",ABS(J41))</f>
        <v/>
      </c>
      <c r="I41" s="33" t="str">
        <f aca="false">IF($B$4="","",IFERROR(MATCH($B$4&amp;"|"&amp;A41,憑證錄入!$O$6:$O$505,0),""))</f>
        <v/>
      </c>
      <c r="J41" s="58" t="str">
        <f aca="false">IF($I41="","",J40+E41-F41)</f>
        <v/>
      </c>
    </row>
    <row r="42" customFormat="false" ht="15" hidden="false" customHeight="false" outlineLevel="0" collapsed="false">
      <c r="A42" s="35" t="n">
        <v>33</v>
      </c>
      <c r="B42" s="36" t="str">
        <f aca="false">IF($I42="","",INDEX(憑證錄入!$B$6:$B$505,$I42))</f>
        <v/>
      </c>
      <c r="C42" s="37" t="str">
        <f aca="false">IF($I42="","",INDEX(憑證錄入!$A$6:$A$505,$I42)&amp;"")</f>
        <v/>
      </c>
      <c r="D42" s="8" t="str">
        <f aca="false">IF($I42="","",INDEX(憑證錄入!$D$6:$D$505,$I42)&amp;"")</f>
        <v/>
      </c>
      <c r="E42" s="47" t="str">
        <f aca="false">IF($I42="","",INDEX(憑證錄入!$G$6:$G$505,$I42))</f>
        <v/>
      </c>
      <c r="F42" s="47" t="str">
        <f aca="false">IF($I42="","",INDEX(憑證錄入!$H$6:$H$505,$I42))</f>
        <v/>
      </c>
      <c r="G42" s="23" t="str">
        <f aca="false">IF(J42="","",IF(ROUND(J42,2)&gt;0,"借",IF(ROUND(J42,2)&lt;0,"貸","平")))</f>
        <v/>
      </c>
      <c r="H42" s="38" t="str">
        <f aca="false">IF(J42="","",ABS(J42))</f>
        <v/>
      </c>
      <c r="I42" s="33" t="str">
        <f aca="false">IF($B$4="","",IFERROR(MATCH($B$4&amp;"|"&amp;A42,憑證錄入!$O$6:$O$505,0),""))</f>
        <v/>
      </c>
      <c r="J42" s="58" t="str">
        <f aca="false">IF($I42="","",J41+E42-F42)</f>
        <v/>
      </c>
    </row>
    <row r="43" customFormat="false" ht="15" hidden="false" customHeight="false" outlineLevel="0" collapsed="false">
      <c r="A43" s="35" t="n">
        <v>34</v>
      </c>
      <c r="B43" s="36" t="str">
        <f aca="false">IF($I43="","",INDEX(憑證錄入!$B$6:$B$505,$I43))</f>
        <v/>
      </c>
      <c r="C43" s="37" t="str">
        <f aca="false">IF($I43="","",INDEX(憑證錄入!$A$6:$A$505,$I43)&amp;"")</f>
        <v/>
      </c>
      <c r="D43" s="8" t="str">
        <f aca="false">IF($I43="","",INDEX(憑證錄入!$D$6:$D$505,$I43)&amp;"")</f>
        <v/>
      </c>
      <c r="E43" s="47" t="str">
        <f aca="false">IF($I43="","",INDEX(憑證錄入!$G$6:$G$505,$I43))</f>
        <v/>
      </c>
      <c r="F43" s="47" t="str">
        <f aca="false">IF($I43="","",INDEX(憑證錄入!$H$6:$H$505,$I43))</f>
        <v/>
      </c>
      <c r="G43" s="23" t="str">
        <f aca="false">IF(J43="","",IF(ROUND(J43,2)&gt;0,"借",IF(ROUND(J43,2)&lt;0,"貸","平")))</f>
        <v/>
      </c>
      <c r="H43" s="38" t="str">
        <f aca="false">IF(J43="","",ABS(J43))</f>
        <v/>
      </c>
      <c r="I43" s="33" t="str">
        <f aca="false">IF($B$4="","",IFERROR(MATCH($B$4&amp;"|"&amp;A43,憑證錄入!$O$6:$O$505,0),""))</f>
        <v/>
      </c>
      <c r="J43" s="58" t="str">
        <f aca="false">IF($I43="","",J42+E43-F43)</f>
        <v/>
      </c>
    </row>
    <row r="44" customFormat="false" ht="15" hidden="false" customHeight="false" outlineLevel="0" collapsed="false">
      <c r="A44" s="35" t="n">
        <v>35</v>
      </c>
      <c r="B44" s="36" t="str">
        <f aca="false">IF($I44="","",INDEX(憑證錄入!$B$6:$B$505,$I44))</f>
        <v/>
      </c>
      <c r="C44" s="37" t="str">
        <f aca="false">IF($I44="","",INDEX(憑證錄入!$A$6:$A$505,$I44)&amp;"")</f>
        <v/>
      </c>
      <c r="D44" s="8" t="str">
        <f aca="false">IF($I44="","",INDEX(憑證錄入!$D$6:$D$505,$I44)&amp;"")</f>
        <v/>
      </c>
      <c r="E44" s="47" t="str">
        <f aca="false">IF($I44="","",INDEX(憑證錄入!$G$6:$G$505,$I44))</f>
        <v/>
      </c>
      <c r="F44" s="47" t="str">
        <f aca="false">IF($I44="","",INDEX(憑證錄入!$H$6:$H$505,$I44))</f>
        <v/>
      </c>
      <c r="G44" s="23" t="str">
        <f aca="false">IF(J44="","",IF(ROUND(J44,2)&gt;0,"借",IF(ROUND(J44,2)&lt;0,"貸","平")))</f>
        <v/>
      </c>
      <c r="H44" s="38" t="str">
        <f aca="false">IF(J44="","",ABS(J44))</f>
        <v/>
      </c>
      <c r="I44" s="33" t="str">
        <f aca="false">IF($B$4="","",IFERROR(MATCH($B$4&amp;"|"&amp;A44,憑證錄入!$O$6:$O$505,0),""))</f>
        <v/>
      </c>
      <c r="J44" s="58" t="str">
        <f aca="false">IF($I44="","",J43+E44-F44)</f>
        <v/>
      </c>
    </row>
    <row r="45" customFormat="false" ht="15" hidden="false" customHeight="false" outlineLevel="0" collapsed="false">
      <c r="A45" s="35" t="n">
        <v>36</v>
      </c>
      <c r="B45" s="36" t="str">
        <f aca="false">IF($I45="","",INDEX(憑證錄入!$B$6:$B$505,$I45))</f>
        <v/>
      </c>
      <c r="C45" s="37" t="str">
        <f aca="false">IF($I45="","",INDEX(憑證錄入!$A$6:$A$505,$I45)&amp;"")</f>
        <v/>
      </c>
      <c r="D45" s="8" t="str">
        <f aca="false">IF($I45="","",INDEX(憑證錄入!$D$6:$D$505,$I45)&amp;"")</f>
        <v/>
      </c>
      <c r="E45" s="47" t="str">
        <f aca="false">IF($I45="","",INDEX(憑證錄入!$G$6:$G$505,$I45))</f>
        <v/>
      </c>
      <c r="F45" s="47" t="str">
        <f aca="false">IF($I45="","",INDEX(憑證錄入!$H$6:$H$505,$I45))</f>
        <v/>
      </c>
      <c r="G45" s="23" t="str">
        <f aca="false">IF(J45="","",IF(ROUND(J45,2)&gt;0,"借",IF(ROUND(J45,2)&lt;0,"貸","平")))</f>
        <v/>
      </c>
      <c r="H45" s="38" t="str">
        <f aca="false">IF(J45="","",ABS(J45))</f>
        <v/>
      </c>
      <c r="I45" s="33" t="str">
        <f aca="false">IF($B$4="","",IFERROR(MATCH($B$4&amp;"|"&amp;A45,憑證錄入!$O$6:$O$505,0),""))</f>
        <v/>
      </c>
      <c r="J45" s="58" t="str">
        <f aca="false">IF($I45="","",J44+E45-F45)</f>
        <v/>
      </c>
    </row>
    <row r="46" customFormat="false" ht="15" hidden="false" customHeight="false" outlineLevel="0" collapsed="false">
      <c r="A46" s="35" t="n">
        <v>37</v>
      </c>
      <c r="B46" s="36" t="str">
        <f aca="false">IF($I46="","",INDEX(憑證錄入!$B$6:$B$505,$I46))</f>
        <v/>
      </c>
      <c r="C46" s="37" t="str">
        <f aca="false">IF($I46="","",INDEX(憑證錄入!$A$6:$A$505,$I46)&amp;"")</f>
        <v/>
      </c>
      <c r="D46" s="8" t="str">
        <f aca="false">IF($I46="","",INDEX(憑證錄入!$D$6:$D$505,$I46)&amp;"")</f>
        <v/>
      </c>
      <c r="E46" s="47" t="str">
        <f aca="false">IF($I46="","",INDEX(憑證錄入!$G$6:$G$505,$I46))</f>
        <v/>
      </c>
      <c r="F46" s="47" t="str">
        <f aca="false">IF($I46="","",INDEX(憑證錄入!$H$6:$H$505,$I46))</f>
        <v/>
      </c>
      <c r="G46" s="23" t="str">
        <f aca="false">IF(J46="","",IF(ROUND(J46,2)&gt;0,"借",IF(ROUND(J46,2)&lt;0,"貸","平")))</f>
        <v/>
      </c>
      <c r="H46" s="38" t="str">
        <f aca="false">IF(J46="","",ABS(J46))</f>
        <v/>
      </c>
      <c r="I46" s="33" t="str">
        <f aca="false">IF($B$4="","",IFERROR(MATCH($B$4&amp;"|"&amp;A46,憑證錄入!$O$6:$O$505,0),""))</f>
        <v/>
      </c>
      <c r="J46" s="58" t="str">
        <f aca="false">IF($I46="","",J45+E46-F46)</f>
        <v/>
      </c>
    </row>
    <row r="47" customFormat="false" ht="15" hidden="false" customHeight="false" outlineLevel="0" collapsed="false">
      <c r="A47" s="35" t="n">
        <v>38</v>
      </c>
      <c r="B47" s="36" t="str">
        <f aca="false">IF($I47="","",INDEX(憑證錄入!$B$6:$B$505,$I47))</f>
        <v/>
      </c>
      <c r="C47" s="37" t="str">
        <f aca="false">IF($I47="","",INDEX(憑證錄入!$A$6:$A$505,$I47)&amp;"")</f>
        <v/>
      </c>
      <c r="D47" s="8" t="str">
        <f aca="false">IF($I47="","",INDEX(憑證錄入!$D$6:$D$505,$I47)&amp;"")</f>
        <v/>
      </c>
      <c r="E47" s="47" t="str">
        <f aca="false">IF($I47="","",INDEX(憑證錄入!$G$6:$G$505,$I47))</f>
        <v/>
      </c>
      <c r="F47" s="47" t="str">
        <f aca="false">IF($I47="","",INDEX(憑證錄入!$H$6:$H$505,$I47))</f>
        <v/>
      </c>
      <c r="G47" s="23" t="str">
        <f aca="false">IF(J47="","",IF(ROUND(J47,2)&gt;0,"借",IF(ROUND(J47,2)&lt;0,"貸","平")))</f>
        <v/>
      </c>
      <c r="H47" s="38" t="str">
        <f aca="false">IF(J47="","",ABS(J47))</f>
        <v/>
      </c>
      <c r="I47" s="33" t="str">
        <f aca="false">IF($B$4="","",IFERROR(MATCH($B$4&amp;"|"&amp;A47,憑證錄入!$O$6:$O$505,0),""))</f>
        <v/>
      </c>
      <c r="J47" s="58" t="str">
        <f aca="false">IF($I47="","",J46+E47-F47)</f>
        <v/>
      </c>
    </row>
    <row r="48" customFormat="false" ht="15" hidden="false" customHeight="false" outlineLevel="0" collapsed="false">
      <c r="A48" s="35" t="n">
        <v>39</v>
      </c>
      <c r="B48" s="36" t="str">
        <f aca="false">IF($I48="","",INDEX(憑證錄入!$B$6:$B$505,$I48))</f>
        <v/>
      </c>
      <c r="C48" s="37" t="str">
        <f aca="false">IF($I48="","",INDEX(憑證錄入!$A$6:$A$505,$I48)&amp;"")</f>
        <v/>
      </c>
      <c r="D48" s="8" t="str">
        <f aca="false">IF($I48="","",INDEX(憑證錄入!$D$6:$D$505,$I48)&amp;"")</f>
        <v/>
      </c>
      <c r="E48" s="47" t="str">
        <f aca="false">IF($I48="","",INDEX(憑證錄入!$G$6:$G$505,$I48))</f>
        <v/>
      </c>
      <c r="F48" s="47" t="str">
        <f aca="false">IF($I48="","",INDEX(憑證錄入!$H$6:$H$505,$I48))</f>
        <v/>
      </c>
      <c r="G48" s="23" t="str">
        <f aca="false">IF(J48="","",IF(ROUND(J48,2)&gt;0,"借",IF(ROUND(J48,2)&lt;0,"貸","平")))</f>
        <v/>
      </c>
      <c r="H48" s="38" t="str">
        <f aca="false">IF(J48="","",ABS(J48))</f>
        <v/>
      </c>
      <c r="I48" s="33" t="str">
        <f aca="false">IF($B$4="","",IFERROR(MATCH($B$4&amp;"|"&amp;A48,憑證錄入!$O$6:$O$505,0),""))</f>
        <v/>
      </c>
      <c r="J48" s="58" t="str">
        <f aca="false">IF($I48="","",J47+E48-F48)</f>
        <v/>
      </c>
    </row>
    <row r="49" customFormat="false" ht="15" hidden="false" customHeight="false" outlineLevel="0" collapsed="false">
      <c r="A49" s="35" t="n">
        <v>40</v>
      </c>
      <c r="B49" s="36" t="str">
        <f aca="false">IF($I49="","",INDEX(憑證錄入!$B$6:$B$505,$I49))</f>
        <v/>
      </c>
      <c r="C49" s="37" t="str">
        <f aca="false">IF($I49="","",INDEX(憑證錄入!$A$6:$A$505,$I49)&amp;"")</f>
        <v/>
      </c>
      <c r="D49" s="8" t="str">
        <f aca="false">IF($I49="","",INDEX(憑證錄入!$D$6:$D$505,$I49)&amp;"")</f>
        <v/>
      </c>
      <c r="E49" s="47" t="str">
        <f aca="false">IF($I49="","",INDEX(憑證錄入!$G$6:$G$505,$I49))</f>
        <v/>
      </c>
      <c r="F49" s="47" t="str">
        <f aca="false">IF($I49="","",INDEX(憑證錄入!$H$6:$H$505,$I49))</f>
        <v/>
      </c>
      <c r="G49" s="23" t="str">
        <f aca="false">IF(J49="","",IF(ROUND(J49,2)&gt;0,"借",IF(ROUND(J49,2)&lt;0,"貸","平")))</f>
        <v/>
      </c>
      <c r="H49" s="38" t="str">
        <f aca="false">IF(J49="","",ABS(J49))</f>
        <v/>
      </c>
      <c r="I49" s="33" t="str">
        <f aca="false">IF($B$4="","",IFERROR(MATCH($B$4&amp;"|"&amp;A49,憑證錄入!$O$6:$O$505,0),""))</f>
        <v/>
      </c>
      <c r="J49" s="58" t="str">
        <f aca="false">IF($I49="","",J48+E49-F49)</f>
        <v/>
      </c>
    </row>
    <row r="50" customFormat="false" ht="15" hidden="false" customHeight="false" outlineLevel="0" collapsed="false">
      <c r="A50" s="35" t="n">
        <v>41</v>
      </c>
      <c r="B50" s="36" t="str">
        <f aca="false">IF($I50="","",INDEX(憑證錄入!$B$6:$B$505,$I50))</f>
        <v/>
      </c>
      <c r="C50" s="37" t="str">
        <f aca="false">IF($I50="","",INDEX(憑證錄入!$A$6:$A$505,$I50)&amp;"")</f>
        <v/>
      </c>
      <c r="D50" s="8" t="str">
        <f aca="false">IF($I50="","",INDEX(憑證錄入!$D$6:$D$505,$I50)&amp;"")</f>
        <v/>
      </c>
      <c r="E50" s="47" t="str">
        <f aca="false">IF($I50="","",INDEX(憑證錄入!$G$6:$G$505,$I50))</f>
        <v/>
      </c>
      <c r="F50" s="47" t="str">
        <f aca="false">IF($I50="","",INDEX(憑證錄入!$H$6:$H$505,$I50))</f>
        <v/>
      </c>
      <c r="G50" s="23" t="str">
        <f aca="false">IF(J50="","",IF(ROUND(J50,2)&gt;0,"借",IF(ROUND(J50,2)&lt;0,"貸","平")))</f>
        <v/>
      </c>
      <c r="H50" s="38" t="str">
        <f aca="false">IF(J50="","",ABS(J50))</f>
        <v/>
      </c>
      <c r="I50" s="33" t="str">
        <f aca="false">IF($B$4="","",IFERROR(MATCH($B$4&amp;"|"&amp;A50,憑證錄入!$O$6:$O$505,0),""))</f>
        <v/>
      </c>
      <c r="J50" s="58" t="str">
        <f aca="false">IF($I50="","",J49+E50-F50)</f>
        <v/>
      </c>
    </row>
    <row r="51" customFormat="false" ht="15" hidden="false" customHeight="false" outlineLevel="0" collapsed="false">
      <c r="A51" s="35" t="n">
        <v>42</v>
      </c>
      <c r="B51" s="36" t="str">
        <f aca="false">IF($I51="","",INDEX(憑證錄入!$B$6:$B$505,$I51))</f>
        <v/>
      </c>
      <c r="C51" s="37" t="str">
        <f aca="false">IF($I51="","",INDEX(憑證錄入!$A$6:$A$505,$I51)&amp;"")</f>
        <v/>
      </c>
      <c r="D51" s="8" t="str">
        <f aca="false">IF($I51="","",INDEX(憑證錄入!$D$6:$D$505,$I51)&amp;"")</f>
        <v/>
      </c>
      <c r="E51" s="47" t="str">
        <f aca="false">IF($I51="","",INDEX(憑證錄入!$G$6:$G$505,$I51))</f>
        <v/>
      </c>
      <c r="F51" s="47" t="str">
        <f aca="false">IF($I51="","",INDEX(憑證錄入!$H$6:$H$505,$I51))</f>
        <v/>
      </c>
      <c r="G51" s="23" t="str">
        <f aca="false">IF(J51="","",IF(ROUND(J51,2)&gt;0,"借",IF(ROUND(J51,2)&lt;0,"貸","平")))</f>
        <v/>
      </c>
      <c r="H51" s="38" t="str">
        <f aca="false">IF(J51="","",ABS(J51))</f>
        <v/>
      </c>
      <c r="I51" s="33" t="str">
        <f aca="false">IF($B$4="","",IFERROR(MATCH($B$4&amp;"|"&amp;A51,憑證錄入!$O$6:$O$505,0),""))</f>
        <v/>
      </c>
      <c r="J51" s="58" t="str">
        <f aca="false">IF($I51="","",J50+E51-F51)</f>
        <v/>
      </c>
    </row>
    <row r="52" customFormat="false" ht="15" hidden="false" customHeight="false" outlineLevel="0" collapsed="false">
      <c r="A52" s="35" t="n">
        <v>43</v>
      </c>
      <c r="B52" s="36" t="str">
        <f aca="false">IF($I52="","",INDEX(憑證錄入!$B$6:$B$505,$I52))</f>
        <v/>
      </c>
      <c r="C52" s="37" t="str">
        <f aca="false">IF($I52="","",INDEX(憑證錄入!$A$6:$A$505,$I52)&amp;"")</f>
        <v/>
      </c>
      <c r="D52" s="8" t="str">
        <f aca="false">IF($I52="","",INDEX(憑證錄入!$D$6:$D$505,$I52)&amp;"")</f>
        <v/>
      </c>
      <c r="E52" s="47" t="str">
        <f aca="false">IF($I52="","",INDEX(憑證錄入!$G$6:$G$505,$I52))</f>
        <v/>
      </c>
      <c r="F52" s="47" t="str">
        <f aca="false">IF($I52="","",INDEX(憑證錄入!$H$6:$H$505,$I52))</f>
        <v/>
      </c>
      <c r="G52" s="23" t="str">
        <f aca="false">IF(J52="","",IF(ROUND(J52,2)&gt;0,"借",IF(ROUND(J52,2)&lt;0,"貸","平")))</f>
        <v/>
      </c>
      <c r="H52" s="38" t="str">
        <f aca="false">IF(J52="","",ABS(J52))</f>
        <v/>
      </c>
      <c r="I52" s="33" t="str">
        <f aca="false">IF($B$4="","",IFERROR(MATCH($B$4&amp;"|"&amp;A52,憑證錄入!$O$6:$O$505,0),""))</f>
        <v/>
      </c>
      <c r="J52" s="58" t="str">
        <f aca="false">IF($I52="","",J51+E52-F52)</f>
        <v/>
      </c>
    </row>
    <row r="53" customFormat="false" ht="15" hidden="false" customHeight="false" outlineLevel="0" collapsed="false">
      <c r="A53" s="35" t="n">
        <v>44</v>
      </c>
      <c r="B53" s="36" t="str">
        <f aca="false">IF($I53="","",INDEX(憑證錄入!$B$6:$B$505,$I53))</f>
        <v/>
      </c>
      <c r="C53" s="37" t="str">
        <f aca="false">IF($I53="","",INDEX(憑證錄入!$A$6:$A$505,$I53)&amp;"")</f>
        <v/>
      </c>
      <c r="D53" s="8" t="str">
        <f aca="false">IF($I53="","",INDEX(憑證錄入!$D$6:$D$505,$I53)&amp;"")</f>
        <v/>
      </c>
      <c r="E53" s="47" t="str">
        <f aca="false">IF($I53="","",INDEX(憑證錄入!$G$6:$G$505,$I53))</f>
        <v/>
      </c>
      <c r="F53" s="47" t="str">
        <f aca="false">IF($I53="","",INDEX(憑證錄入!$H$6:$H$505,$I53))</f>
        <v/>
      </c>
      <c r="G53" s="23" t="str">
        <f aca="false">IF(J53="","",IF(ROUND(J53,2)&gt;0,"借",IF(ROUND(J53,2)&lt;0,"貸","平")))</f>
        <v/>
      </c>
      <c r="H53" s="38" t="str">
        <f aca="false">IF(J53="","",ABS(J53))</f>
        <v/>
      </c>
      <c r="I53" s="33" t="str">
        <f aca="false">IF($B$4="","",IFERROR(MATCH($B$4&amp;"|"&amp;A53,憑證錄入!$O$6:$O$505,0),""))</f>
        <v/>
      </c>
      <c r="J53" s="58" t="str">
        <f aca="false">IF($I53="","",J52+E53-F53)</f>
        <v/>
      </c>
    </row>
    <row r="54" customFormat="false" ht="15" hidden="false" customHeight="false" outlineLevel="0" collapsed="false">
      <c r="A54" s="35" t="n">
        <v>45</v>
      </c>
      <c r="B54" s="36" t="str">
        <f aca="false">IF($I54="","",INDEX(憑證錄入!$B$6:$B$505,$I54))</f>
        <v/>
      </c>
      <c r="C54" s="37" t="str">
        <f aca="false">IF($I54="","",INDEX(憑證錄入!$A$6:$A$505,$I54)&amp;"")</f>
        <v/>
      </c>
      <c r="D54" s="8" t="str">
        <f aca="false">IF($I54="","",INDEX(憑證錄入!$D$6:$D$505,$I54)&amp;"")</f>
        <v/>
      </c>
      <c r="E54" s="47" t="str">
        <f aca="false">IF($I54="","",INDEX(憑證錄入!$G$6:$G$505,$I54))</f>
        <v/>
      </c>
      <c r="F54" s="47" t="str">
        <f aca="false">IF($I54="","",INDEX(憑證錄入!$H$6:$H$505,$I54))</f>
        <v/>
      </c>
      <c r="G54" s="23" t="str">
        <f aca="false">IF(J54="","",IF(ROUND(J54,2)&gt;0,"借",IF(ROUND(J54,2)&lt;0,"貸","平")))</f>
        <v/>
      </c>
      <c r="H54" s="38" t="str">
        <f aca="false">IF(J54="","",ABS(J54))</f>
        <v/>
      </c>
      <c r="I54" s="33" t="str">
        <f aca="false">IF($B$4="","",IFERROR(MATCH($B$4&amp;"|"&amp;A54,憑證錄入!$O$6:$O$505,0),""))</f>
        <v/>
      </c>
      <c r="J54" s="58" t="str">
        <f aca="false">IF($I54="","",J53+E54-F54)</f>
        <v/>
      </c>
    </row>
    <row r="55" customFormat="false" ht="15" hidden="false" customHeight="false" outlineLevel="0" collapsed="false">
      <c r="A55" s="35" t="n">
        <v>46</v>
      </c>
      <c r="B55" s="36" t="str">
        <f aca="false">IF($I55="","",INDEX(憑證錄入!$B$6:$B$505,$I55))</f>
        <v/>
      </c>
      <c r="C55" s="37" t="str">
        <f aca="false">IF($I55="","",INDEX(憑證錄入!$A$6:$A$505,$I55)&amp;"")</f>
        <v/>
      </c>
      <c r="D55" s="8" t="str">
        <f aca="false">IF($I55="","",INDEX(憑證錄入!$D$6:$D$505,$I55)&amp;"")</f>
        <v/>
      </c>
      <c r="E55" s="47" t="str">
        <f aca="false">IF($I55="","",INDEX(憑證錄入!$G$6:$G$505,$I55))</f>
        <v/>
      </c>
      <c r="F55" s="47" t="str">
        <f aca="false">IF($I55="","",INDEX(憑證錄入!$H$6:$H$505,$I55))</f>
        <v/>
      </c>
      <c r="G55" s="23" t="str">
        <f aca="false">IF(J55="","",IF(ROUND(J55,2)&gt;0,"借",IF(ROUND(J55,2)&lt;0,"貸","平")))</f>
        <v/>
      </c>
      <c r="H55" s="38" t="str">
        <f aca="false">IF(J55="","",ABS(J55))</f>
        <v/>
      </c>
      <c r="I55" s="33" t="str">
        <f aca="false">IF($B$4="","",IFERROR(MATCH($B$4&amp;"|"&amp;A55,憑證錄入!$O$6:$O$505,0),""))</f>
        <v/>
      </c>
      <c r="J55" s="58" t="str">
        <f aca="false">IF($I55="","",J54+E55-F55)</f>
        <v/>
      </c>
    </row>
    <row r="56" customFormat="false" ht="15" hidden="false" customHeight="false" outlineLevel="0" collapsed="false">
      <c r="A56" s="35" t="n">
        <v>47</v>
      </c>
      <c r="B56" s="36" t="str">
        <f aca="false">IF($I56="","",INDEX(憑證錄入!$B$6:$B$505,$I56))</f>
        <v/>
      </c>
      <c r="C56" s="37" t="str">
        <f aca="false">IF($I56="","",INDEX(憑證錄入!$A$6:$A$505,$I56)&amp;"")</f>
        <v/>
      </c>
      <c r="D56" s="8" t="str">
        <f aca="false">IF($I56="","",INDEX(憑證錄入!$D$6:$D$505,$I56)&amp;"")</f>
        <v/>
      </c>
      <c r="E56" s="47" t="str">
        <f aca="false">IF($I56="","",INDEX(憑證錄入!$G$6:$G$505,$I56))</f>
        <v/>
      </c>
      <c r="F56" s="47" t="str">
        <f aca="false">IF($I56="","",INDEX(憑證錄入!$H$6:$H$505,$I56))</f>
        <v/>
      </c>
      <c r="G56" s="23" t="str">
        <f aca="false">IF(J56="","",IF(ROUND(J56,2)&gt;0,"借",IF(ROUND(J56,2)&lt;0,"貸","平")))</f>
        <v/>
      </c>
      <c r="H56" s="38" t="str">
        <f aca="false">IF(J56="","",ABS(J56))</f>
        <v/>
      </c>
      <c r="I56" s="33" t="str">
        <f aca="false">IF($B$4="","",IFERROR(MATCH($B$4&amp;"|"&amp;A56,憑證錄入!$O$6:$O$505,0),""))</f>
        <v/>
      </c>
      <c r="J56" s="58" t="str">
        <f aca="false">IF($I56="","",J55+E56-F56)</f>
        <v/>
      </c>
    </row>
    <row r="57" customFormat="false" ht="15" hidden="false" customHeight="false" outlineLevel="0" collapsed="false">
      <c r="A57" s="35" t="n">
        <v>48</v>
      </c>
      <c r="B57" s="36" t="str">
        <f aca="false">IF($I57="","",INDEX(憑證錄入!$B$6:$B$505,$I57))</f>
        <v/>
      </c>
      <c r="C57" s="37" t="str">
        <f aca="false">IF($I57="","",INDEX(憑證錄入!$A$6:$A$505,$I57)&amp;"")</f>
        <v/>
      </c>
      <c r="D57" s="8" t="str">
        <f aca="false">IF($I57="","",INDEX(憑證錄入!$D$6:$D$505,$I57)&amp;"")</f>
        <v/>
      </c>
      <c r="E57" s="47" t="str">
        <f aca="false">IF($I57="","",INDEX(憑證錄入!$G$6:$G$505,$I57))</f>
        <v/>
      </c>
      <c r="F57" s="47" t="str">
        <f aca="false">IF($I57="","",INDEX(憑證錄入!$H$6:$H$505,$I57))</f>
        <v/>
      </c>
      <c r="G57" s="23" t="str">
        <f aca="false">IF(J57="","",IF(ROUND(J57,2)&gt;0,"借",IF(ROUND(J57,2)&lt;0,"貸","平")))</f>
        <v/>
      </c>
      <c r="H57" s="38" t="str">
        <f aca="false">IF(J57="","",ABS(J57))</f>
        <v/>
      </c>
      <c r="I57" s="33" t="str">
        <f aca="false">IF($B$4="","",IFERROR(MATCH($B$4&amp;"|"&amp;A57,憑證錄入!$O$6:$O$505,0),""))</f>
        <v/>
      </c>
      <c r="J57" s="58" t="str">
        <f aca="false">IF($I57="","",J56+E57-F57)</f>
        <v/>
      </c>
    </row>
    <row r="58" customFormat="false" ht="15" hidden="false" customHeight="false" outlineLevel="0" collapsed="false">
      <c r="A58" s="35" t="n">
        <v>49</v>
      </c>
      <c r="B58" s="36" t="str">
        <f aca="false">IF($I58="","",INDEX(憑證錄入!$B$6:$B$505,$I58))</f>
        <v/>
      </c>
      <c r="C58" s="37" t="str">
        <f aca="false">IF($I58="","",INDEX(憑證錄入!$A$6:$A$505,$I58)&amp;"")</f>
        <v/>
      </c>
      <c r="D58" s="8" t="str">
        <f aca="false">IF($I58="","",INDEX(憑證錄入!$D$6:$D$505,$I58)&amp;"")</f>
        <v/>
      </c>
      <c r="E58" s="47" t="str">
        <f aca="false">IF($I58="","",INDEX(憑證錄入!$G$6:$G$505,$I58))</f>
        <v/>
      </c>
      <c r="F58" s="47" t="str">
        <f aca="false">IF($I58="","",INDEX(憑證錄入!$H$6:$H$505,$I58))</f>
        <v/>
      </c>
      <c r="G58" s="23" t="str">
        <f aca="false">IF(J58="","",IF(ROUND(J58,2)&gt;0,"借",IF(ROUND(J58,2)&lt;0,"貸","平")))</f>
        <v/>
      </c>
      <c r="H58" s="38" t="str">
        <f aca="false">IF(J58="","",ABS(J58))</f>
        <v/>
      </c>
      <c r="I58" s="33" t="str">
        <f aca="false">IF($B$4="","",IFERROR(MATCH($B$4&amp;"|"&amp;A58,憑證錄入!$O$6:$O$505,0),""))</f>
        <v/>
      </c>
      <c r="J58" s="58" t="str">
        <f aca="false">IF($I58="","",J57+E58-F58)</f>
        <v/>
      </c>
    </row>
    <row r="59" customFormat="false" ht="15" hidden="false" customHeight="false" outlineLevel="0" collapsed="false">
      <c r="A59" s="35" t="n">
        <v>50</v>
      </c>
      <c r="B59" s="36" t="str">
        <f aca="false">IF($I59="","",INDEX(憑證錄入!$B$6:$B$505,$I59))</f>
        <v/>
      </c>
      <c r="C59" s="37" t="str">
        <f aca="false">IF($I59="","",INDEX(憑證錄入!$A$6:$A$505,$I59)&amp;"")</f>
        <v/>
      </c>
      <c r="D59" s="8" t="str">
        <f aca="false">IF($I59="","",INDEX(憑證錄入!$D$6:$D$505,$I59)&amp;"")</f>
        <v/>
      </c>
      <c r="E59" s="47" t="str">
        <f aca="false">IF($I59="","",INDEX(憑證錄入!$G$6:$G$505,$I59))</f>
        <v/>
      </c>
      <c r="F59" s="47" t="str">
        <f aca="false">IF($I59="","",INDEX(憑證錄入!$H$6:$H$505,$I59))</f>
        <v/>
      </c>
      <c r="G59" s="23" t="str">
        <f aca="false">IF(J59="","",IF(ROUND(J59,2)&gt;0,"借",IF(ROUND(J59,2)&lt;0,"貸","平")))</f>
        <v/>
      </c>
      <c r="H59" s="38" t="str">
        <f aca="false">IF(J59="","",ABS(J59))</f>
        <v/>
      </c>
      <c r="I59" s="33" t="str">
        <f aca="false">IF($B$4="","",IFERROR(MATCH($B$4&amp;"|"&amp;A59,憑證錄入!$O$6:$O$505,0),""))</f>
        <v/>
      </c>
      <c r="J59" s="58" t="str">
        <f aca="false">IF($I59="","",J58+E59-F59)</f>
        <v/>
      </c>
    </row>
    <row r="60" customFormat="false" ht="15" hidden="false" customHeight="false" outlineLevel="0" collapsed="false">
      <c r="A60" s="35" t="n">
        <v>51</v>
      </c>
      <c r="B60" s="36" t="str">
        <f aca="false">IF($I60="","",INDEX(憑證錄入!$B$6:$B$505,$I60))</f>
        <v/>
      </c>
      <c r="C60" s="37" t="str">
        <f aca="false">IF($I60="","",INDEX(憑證錄入!$A$6:$A$505,$I60)&amp;"")</f>
        <v/>
      </c>
      <c r="D60" s="8" t="str">
        <f aca="false">IF($I60="","",INDEX(憑證錄入!$D$6:$D$505,$I60)&amp;"")</f>
        <v/>
      </c>
      <c r="E60" s="47" t="str">
        <f aca="false">IF($I60="","",INDEX(憑證錄入!$G$6:$G$505,$I60))</f>
        <v/>
      </c>
      <c r="F60" s="47" t="str">
        <f aca="false">IF($I60="","",INDEX(憑證錄入!$H$6:$H$505,$I60))</f>
        <v/>
      </c>
      <c r="G60" s="23" t="str">
        <f aca="false">IF(J60="","",IF(ROUND(J60,2)&gt;0,"借",IF(ROUND(J60,2)&lt;0,"貸","平")))</f>
        <v/>
      </c>
      <c r="H60" s="38" t="str">
        <f aca="false">IF(J60="","",ABS(J60))</f>
        <v/>
      </c>
      <c r="I60" s="33" t="str">
        <f aca="false">IF($B$4="","",IFERROR(MATCH($B$4&amp;"|"&amp;A60,憑證錄入!$O$6:$O$505,0),""))</f>
        <v/>
      </c>
      <c r="J60" s="58" t="str">
        <f aca="false">IF($I60="","",J59+E60-F60)</f>
        <v/>
      </c>
    </row>
    <row r="61" customFormat="false" ht="15" hidden="false" customHeight="false" outlineLevel="0" collapsed="false">
      <c r="A61" s="35" t="n">
        <v>52</v>
      </c>
      <c r="B61" s="36" t="str">
        <f aca="false">IF($I61="","",INDEX(憑證錄入!$B$6:$B$505,$I61))</f>
        <v/>
      </c>
      <c r="C61" s="37" t="str">
        <f aca="false">IF($I61="","",INDEX(憑證錄入!$A$6:$A$505,$I61)&amp;"")</f>
        <v/>
      </c>
      <c r="D61" s="8" t="str">
        <f aca="false">IF($I61="","",INDEX(憑證錄入!$D$6:$D$505,$I61)&amp;"")</f>
        <v/>
      </c>
      <c r="E61" s="47" t="str">
        <f aca="false">IF($I61="","",INDEX(憑證錄入!$G$6:$G$505,$I61))</f>
        <v/>
      </c>
      <c r="F61" s="47" t="str">
        <f aca="false">IF($I61="","",INDEX(憑證錄入!$H$6:$H$505,$I61))</f>
        <v/>
      </c>
      <c r="G61" s="23" t="str">
        <f aca="false">IF(J61="","",IF(ROUND(J61,2)&gt;0,"借",IF(ROUND(J61,2)&lt;0,"貸","平")))</f>
        <v/>
      </c>
      <c r="H61" s="38" t="str">
        <f aca="false">IF(J61="","",ABS(J61))</f>
        <v/>
      </c>
      <c r="I61" s="33" t="str">
        <f aca="false">IF($B$4="","",IFERROR(MATCH($B$4&amp;"|"&amp;A61,憑證錄入!$O$6:$O$505,0),""))</f>
        <v/>
      </c>
      <c r="J61" s="58" t="str">
        <f aca="false">IF($I61="","",J60+E61-F61)</f>
        <v/>
      </c>
    </row>
    <row r="62" customFormat="false" ht="15" hidden="false" customHeight="false" outlineLevel="0" collapsed="false">
      <c r="A62" s="35" t="n">
        <v>53</v>
      </c>
      <c r="B62" s="36" t="str">
        <f aca="false">IF($I62="","",INDEX(憑證錄入!$B$6:$B$505,$I62))</f>
        <v/>
      </c>
      <c r="C62" s="37" t="str">
        <f aca="false">IF($I62="","",INDEX(憑證錄入!$A$6:$A$505,$I62)&amp;"")</f>
        <v/>
      </c>
      <c r="D62" s="8" t="str">
        <f aca="false">IF($I62="","",INDEX(憑證錄入!$D$6:$D$505,$I62)&amp;"")</f>
        <v/>
      </c>
      <c r="E62" s="47" t="str">
        <f aca="false">IF($I62="","",INDEX(憑證錄入!$G$6:$G$505,$I62))</f>
        <v/>
      </c>
      <c r="F62" s="47" t="str">
        <f aca="false">IF($I62="","",INDEX(憑證錄入!$H$6:$H$505,$I62))</f>
        <v/>
      </c>
      <c r="G62" s="23" t="str">
        <f aca="false">IF(J62="","",IF(ROUND(J62,2)&gt;0,"借",IF(ROUND(J62,2)&lt;0,"貸","平")))</f>
        <v/>
      </c>
      <c r="H62" s="38" t="str">
        <f aca="false">IF(J62="","",ABS(J62))</f>
        <v/>
      </c>
      <c r="I62" s="33" t="str">
        <f aca="false">IF($B$4="","",IFERROR(MATCH($B$4&amp;"|"&amp;A62,憑證錄入!$O$6:$O$505,0),""))</f>
        <v/>
      </c>
      <c r="J62" s="58" t="str">
        <f aca="false">IF($I62="","",J61+E62-F62)</f>
        <v/>
      </c>
    </row>
    <row r="63" customFormat="false" ht="15" hidden="false" customHeight="false" outlineLevel="0" collapsed="false">
      <c r="A63" s="35" t="n">
        <v>54</v>
      </c>
      <c r="B63" s="36" t="str">
        <f aca="false">IF($I63="","",INDEX(憑證錄入!$B$6:$B$505,$I63))</f>
        <v/>
      </c>
      <c r="C63" s="37" t="str">
        <f aca="false">IF($I63="","",INDEX(憑證錄入!$A$6:$A$505,$I63)&amp;"")</f>
        <v/>
      </c>
      <c r="D63" s="8" t="str">
        <f aca="false">IF($I63="","",INDEX(憑證錄入!$D$6:$D$505,$I63)&amp;"")</f>
        <v/>
      </c>
      <c r="E63" s="47" t="str">
        <f aca="false">IF($I63="","",INDEX(憑證錄入!$G$6:$G$505,$I63))</f>
        <v/>
      </c>
      <c r="F63" s="47" t="str">
        <f aca="false">IF($I63="","",INDEX(憑證錄入!$H$6:$H$505,$I63))</f>
        <v/>
      </c>
      <c r="G63" s="23" t="str">
        <f aca="false">IF(J63="","",IF(ROUND(J63,2)&gt;0,"借",IF(ROUND(J63,2)&lt;0,"貸","平")))</f>
        <v/>
      </c>
      <c r="H63" s="38" t="str">
        <f aca="false">IF(J63="","",ABS(J63))</f>
        <v/>
      </c>
      <c r="I63" s="33" t="str">
        <f aca="false">IF($B$4="","",IFERROR(MATCH($B$4&amp;"|"&amp;A63,憑證錄入!$O$6:$O$505,0),""))</f>
        <v/>
      </c>
      <c r="J63" s="58" t="str">
        <f aca="false">IF($I63="","",J62+E63-F63)</f>
        <v/>
      </c>
    </row>
    <row r="64" customFormat="false" ht="15" hidden="false" customHeight="false" outlineLevel="0" collapsed="false">
      <c r="A64" s="35" t="n">
        <v>55</v>
      </c>
      <c r="B64" s="36" t="str">
        <f aca="false">IF($I64="","",INDEX(憑證錄入!$B$6:$B$505,$I64))</f>
        <v/>
      </c>
      <c r="C64" s="37" t="str">
        <f aca="false">IF($I64="","",INDEX(憑證錄入!$A$6:$A$505,$I64)&amp;"")</f>
        <v/>
      </c>
      <c r="D64" s="8" t="str">
        <f aca="false">IF($I64="","",INDEX(憑證錄入!$D$6:$D$505,$I64)&amp;"")</f>
        <v/>
      </c>
      <c r="E64" s="47" t="str">
        <f aca="false">IF($I64="","",INDEX(憑證錄入!$G$6:$G$505,$I64))</f>
        <v/>
      </c>
      <c r="F64" s="47" t="str">
        <f aca="false">IF($I64="","",INDEX(憑證錄入!$H$6:$H$505,$I64))</f>
        <v/>
      </c>
      <c r="G64" s="23" t="str">
        <f aca="false">IF(J64="","",IF(ROUND(J64,2)&gt;0,"借",IF(ROUND(J64,2)&lt;0,"貸","平")))</f>
        <v/>
      </c>
      <c r="H64" s="38" t="str">
        <f aca="false">IF(J64="","",ABS(J64))</f>
        <v/>
      </c>
      <c r="I64" s="33" t="str">
        <f aca="false">IF($B$4="","",IFERROR(MATCH($B$4&amp;"|"&amp;A64,憑證錄入!$O$6:$O$505,0),""))</f>
        <v/>
      </c>
      <c r="J64" s="58" t="str">
        <f aca="false">IF($I64="","",J63+E64-F64)</f>
        <v/>
      </c>
    </row>
    <row r="65" customFormat="false" ht="15" hidden="false" customHeight="false" outlineLevel="0" collapsed="false">
      <c r="A65" s="35" t="n">
        <v>56</v>
      </c>
      <c r="B65" s="36" t="str">
        <f aca="false">IF($I65="","",INDEX(憑證錄入!$B$6:$B$505,$I65))</f>
        <v/>
      </c>
      <c r="C65" s="37" t="str">
        <f aca="false">IF($I65="","",INDEX(憑證錄入!$A$6:$A$505,$I65)&amp;"")</f>
        <v/>
      </c>
      <c r="D65" s="8" t="str">
        <f aca="false">IF($I65="","",INDEX(憑證錄入!$D$6:$D$505,$I65)&amp;"")</f>
        <v/>
      </c>
      <c r="E65" s="47" t="str">
        <f aca="false">IF($I65="","",INDEX(憑證錄入!$G$6:$G$505,$I65))</f>
        <v/>
      </c>
      <c r="F65" s="47" t="str">
        <f aca="false">IF($I65="","",INDEX(憑證錄入!$H$6:$H$505,$I65))</f>
        <v/>
      </c>
      <c r="G65" s="23" t="str">
        <f aca="false">IF(J65="","",IF(ROUND(J65,2)&gt;0,"借",IF(ROUND(J65,2)&lt;0,"貸","平")))</f>
        <v/>
      </c>
      <c r="H65" s="38" t="str">
        <f aca="false">IF(J65="","",ABS(J65))</f>
        <v/>
      </c>
      <c r="I65" s="33" t="str">
        <f aca="false">IF($B$4="","",IFERROR(MATCH($B$4&amp;"|"&amp;A65,憑證錄入!$O$6:$O$505,0),""))</f>
        <v/>
      </c>
      <c r="J65" s="58" t="str">
        <f aca="false">IF($I65="","",J64+E65-F65)</f>
        <v/>
      </c>
    </row>
    <row r="66" customFormat="false" ht="15" hidden="false" customHeight="false" outlineLevel="0" collapsed="false">
      <c r="A66" s="35" t="n">
        <v>57</v>
      </c>
      <c r="B66" s="36" t="str">
        <f aca="false">IF($I66="","",INDEX(憑證錄入!$B$6:$B$505,$I66))</f>
        <v/>
      </c>
      <c r="C66" s="37" t="str">
        <f aca="false">IF($I66="","",INDEX(憑證錄入!$A$6:$A$505,$I66)&amp;"")</f>
        <v/>
      </c>
      <c r="D66" s="8" t="str">
        <f aca="false">IF($I66="","",INDEX(憑證錄入!$D$6:$D$505,$I66)&amp;"")</f>
        <v/>
      </c>
      <c r="E66" s="47" t="str">
        <f aca="false">IF($I66="","",INDEX(憑證錄入!$G$6:$G$505,$I66))</f>
        <v/>
      </c>
      <c r="F66" s="47" t="str">
        <f aca="false">IF($I66="","",INDEX(憑證錄入!$H$6:$H$505,$I66))</f>
        <v/>
      </c>
      <c r="G66" s="23" t="str">
        <f aca="false">IF(J66="","",IF(ROUND(J66,2)&gt;0,"借",IF(ROUND(J66,2)&lt;0,"貸","平")))</f>
        <v/>
      </c>
      <c r="H66" s="38" t="str">
        <f aca="false">IF(J66="","",ABS(J66))</f>
        <v/>
      </c>
      <c r="I66" s="33" t="str">
        <f aca="false">IF($B$4="","",IFERROR(MATCH($B$4&amp;"|"&amp;A66,憑證錄入!$O$6:$O$505,0),""))</f>
        <v/>
      </c>
      <c r="J66" s="58" t="str">
        <f aca="false">IF($I66="","",J65+E66-F66)</f>
        <v/>
      </c>
    </row>
    <row r="67" customFormat="false" ht="15" hidden="false" customHeight="false" outlineLevel="0" collapsed="false">
      <c r="A67" s="35" t="n">
        <v>58</v>
      </c>
      <c r="B67" s="36" t="str">
        <f aca="false">IF($I67="","",INDEX(憑證錄入!$B$6:$B$505,$I67))</f>
        <v/>
      </c>
      <c r="C67" s="37" t="str">
        <f aca="false">IF($I67="","",INDEX(憑證錄入!$A$6:$A$505,$I67)&amp;"")</f>
        <v/>
      </c>
      <c r="D67" s="8" t="str">
        <f aca="false">IF($I67="","",INDEX(憑證錄入!$D$6:$D$505,$I67)&amp;"")</f>
        <v/>
      </c>
      <c r="E67" s="47" t="str">
        <f aca="false">IF($I67="","",INDEX(憑證錄入!$G$6:$G$505,$I67))</f>
        <v/>
      </c>
      <c r="F67" s="47" t="str">
        <f aca="false">IF($I67="","",INDEX(憑證錄入!$H$6:$H$505,$I67))</f>
        <v/>
      </c>
      <c r="G67" s="23" t="str">
        <f aca="false">IF(J67="","",IF(ROUND(J67,2)&gt;0,"借",IF(ROUND(J67,2)&lt;0,"貸","平")))</f>
        <v/>
      </c>
      <c r="H67" s="38" t="str">
        <f aca="false">IF(J67="","",ABS(J67))</f>
        <v/>
      </c>
      <c r="I67" s="33" t="str">
        <f aca="false">IF($B$4="","",IFERROR(MATCH($B$4&amp;"|"&amp;A67,憑證錄入!$O$6:$O$505,0),""))</f>
        <v/>
      </c>
      <c r="J67" s="58" t="str">
        <f aca="false">IF($I67="","",J66+E67-F67)</f>
        <v/>
      </c>
    </row>
    <row r="68" customFormat="false" ht="15" hidden="false" customHeight="false" outlineLevel="0" collapsed="false">
      <c r="A68" s="35" t="n">
        <v>59</v>
      </c>
      <c r="B68" s="36" t="str">
        <f aca="false">IF($I68="","",INDEX(憑證錄入!$B$6:$B$505,$I68))</f>
        <v/>
      </c>
      <c r="C68" s="37" t="str">
        <f aca="false">IF($I68="","",INDEX(憑證錄入!$A$6:$A$505,$I68)&amp;"")</f>
        <v/>
      </c>
      <c r="D68" s="8" t="str">
        <f aca="false">IF($I68="","",INDEX(憑證錄入!$D$6:$D$505,$I68)&amp;"")</f>
        <v/>
      </c>
      <c r="E68" s="47" t="str">
        <f aca="false">IF($I68="","",INDEX(憑證錄入!$G$6:$G$505,$I68))</f>
        <v/>
      </c>
      <c r="F68" s="47" t="str">
        <f aca="false">IF($I68="","",INDEX(憑證錄入!$H$6:$H$505,$I68))</f>
        <v/>
      </c>
      <c r="G68" s="23" t="str">
        <f aca="false">IF(J68="","",IF(ROUND(J68,2)&gt;0,"借",IF(ROUND(J68,2)&lt;0,"貸","平")))</f>
        <v/>
      </c>
      <c r="H68" s="38" t="str">
        <f aca="false">IF(J68="","",ABS(J68))</f>
        <v/>
      </c>
      <c r="I68" s="33" t="str">
        <f aca="false">IF($B$4="","",IFERROR(MATCH($B$4&amp;"|"&amp;A68,憑證錄入!$O$6:$O$505,0),""))</f>
        <v/>
      </c>
      <c r="J68" s="58" t="str">
        <f aca="false">IF($I68="","",J67+E68-F68)</f>
        <v/>
      </c>
    </row>
    <row r="69" customFormat="false" ht="15" hidden="false" customHeight="false" outlineLevel="0" collapsed="false">
      <c r="A69" s="35" t="n">
        <v>60</v>
      </c>
      <c r="B69" s="36" t="str">
        <f aca="false">IF($I69="","",INDEX(憑證錄入!$B$6:$B$505,$I69))</f>
        <v/>
      </c>
      <c r="C69" s="37" t="str">
        <f aca="false">IF($I69="","",INDEX(憑證錄入!$A$6:$A$505,$I69)&amp;"")</f>
        <v/>
      </c>
      <c r="D69" s="8" t="str">
        <f aca="false">IF($I69="","",INDEX(憑證錄入!$D$6:$D$505,$I69)&amp;"")</f>
        <v/>
      </c>
      <c r="E69" s="47" t="str">
        <f aca="false">IF($I69="","",INDEX(憑證錄入!$G$6:$G$505,$I69))</f>
        <v/>
      </c>
      <c r="F69" s="47" t="str">
        <f aca="false">IF($I69="","",INDEX(憑證錄入!$H$6:$H$505,$I69))</f>
        <v/>
      </c>
      <c r="G69" s="23" t="str">
        <f aca="false">IF(J69="","",IF(ROUND(J69,2)&gt;0,"借",IF(ROUND(J69,2)&lt;0,"貸","平")))</f>
        <v/>
      </c>
      <c r="H69" s="38" t="str">
        <f aca="false">IF(J69="","",ABS(J69))</f>
        <v/>
      </c>
      <c r="I69" s="33" t="str">
        <f aca="false">IF($B$4="","",IFERROR(MATCH($B$4&amp;"|"&amp;A69,憑證錄入!$O$6:$O$505,0),""))</f>
        <v/>
      </c>
      <c r="J69" s="58" t="str">
        <f aca="false">IF($I69="","",J68+E69-F69)</f>
        <v/>
      </c>
    </row>
    <row r="70" customFormat="false" ht="15" hidden="false" customHeight="false" outlineLevel="0" collapsed="false">
      <c r="A70" s="35" t="n">
        <v>61</v>
      </c>
      <c r="B70" s="36" t="str">
        <f aca="false">IF($I70="","",INDEX(憑證錄入!$B$6:$B$505,$I70))</f>
        <v/>
      </c>
      <c r="C70" s="37" t="str">
        <f aca="false">IF($I70="","",INDEX(憑證錄入!$A$6:$A$505,$I70)&amp;"")</f>
        <v/>
      </c>
      <c r="D70" s="8" t="str">
        <f aca="false">IF($I70="","",INDEX(憑證錄入!$D$6:$D$505,$I70)&amp;"")</f>
        <v/>
      </c>
      <c r="E70" s="47" t="str">
        <f aca="false">IF($I70="","",INDEX(憑證錄入!$G$6:$G$505,$I70))</f>
        <v/>
      </c>
      <c r="F70" s="47" t="str">
        <f aca="false">IF($I70="","",INDEX(憑證錄入!$H$6:$H$505,$I70))</f>
        <v/>
      </c>
      <c r="G70" s="23" t="str">
        <f aca="false">IF(J70="","",IF(ROUND(J70,2)&gt;0,"借",IF(ROUND(J70,2)&lt;0,"貸","平")))</f>
        <v/>
      </c>
      <c r="H70" s="38" t="str">
        <f aca="false">IF(J70="","",ABS(J70))</f>
        <v/>
      </c>
      <c r="I70" s="33" t="str">
        <f aca="false">IF($B$4="","",IFERROR(MATCH($B$4&amp;"|"&amp;A70,憑證錄入!$O$6:$O$505,0),""))</f>
        <v/>
      </c>
      <c r="J70" s="58" t="str">
        <f aca="false">IF($I70="","",J69+E70-F70)</f>
        <v/>
      </c>
    </row>
    <row r="71" customFormat="false" ht="15" hidden="false" customHeight="false" outlineLevel="0" collapsed="false">
      <c r="A71" s="35" t="n">
        <v>62</v>
      </c>
      <c r="B71" s="36" t="str">
        <f aca="false">IF($I71="","",INDEX(憑證錄入!$B$6:$B$505,$I71))</f>
        <v/>
      </c>
      <c r="C71" s="37" t="str">
        <f aca="false">IF($I71="","",INDEX(憑證錄入!$A$6:$A$505,$I71)&amp;"")</f>
        <v/>
      </c>
      <c r="D71" s="8" t="str">
        <f aca="false">IF($I71="","",INDEX(憑證錄入!$D$6:$D$505,$I71)&amp;"")</f>
        <v/>
      </c>
      <c r="E71" s="47" t="str">
        <f aca="false">IF($I71="","",INDEX(憑證錄入!$G$6:$G$505,$I71))</f>
        <v/>
      </c>
      <c r="F71" s="47" t="str">
        <f aca="false">IF($I71="","",INDEX(憑證錄入!$H$6:$H$505,$I71))</f>
        <v/>
      </c>
      <c r="G71" s="23" t="str">
        <f aca="false">IF(J71="","",IF(ROUND(J71,2)&gt;0,"借",IF(ROUND(J71,2)&lt;0,"貸","平")))</f>
        <v/>
      </c>
      <c r="H71" s="38" t="str">
        <f aca="false">IF(J71="","",ABS(J71))</f>
        <v/>
      </c>
      <c r="I71" s="33" t="str">
        <f aca="false">IF($B$4="","",IFERROR(MATCH($B$4&amp;"|"&amp;A71,憑證錄入!$O$6:$O$505,0),""))</f>
        <v/>
      </c>
      <c r="J71" s="58" t="str">
        <f aca="false">IF($I71="","",J70+E71-F71)</f>
        <v/>
      </c>
    </row>
    <row r="72" customFormat="false" ht="15" hidden="false" customHeight="false" outlineLevel="0" collapsed="false">
      <c r="A72" s="35" t="n">
        <v>63</v>
      </c>
      <c r="B72" s="36" t="str">
        <f aca="false">IF($I72="","",INDEX(憑證錄入!$B$6:$B$505,$I72))</f>
        <v/>
      </c>
      <c r="C72" s="37" t="str">
        <f aca="false">IF($I72="","",INDEX(憑證錄入!$A$6:$A$505,$I72)&amp;"")</f>
        <v/>
      </c>
      <c r="D72" s="8" t="str">
        <f aca="false">IF($I72="","",INDEX(憑證錄入!$D$6:$D$505,$I72)&amp;"")</f>
        <v/>
      </c>
      <c r="E72" s="47" t="str">
        <f aca="false">IF($I72="","",INDEX(憑證錄入!$G$6:$G$505,$I72))</f>
        <v/>
      </c>
      <c r="F72" s="47" t="str">
        <f aca="false">IF($I72="","",INDEX(憑證錄入!$H$6:$H$505,$I72))</f>
        <v/>
      </c>
      <c r="G72" s="23" t="str">
        <f aca="false">IF(J72="","",IF(ROUND(J72,2)&gt;0,"借",IF(ROUND(J72,2)&lt;0,"貸","平")))</f>
        <v/>
      </c>
      <c r="H72" s="38" t="str">
        <f aca="false">IF(J72="","",ABS(J72))</f>
        <v/>
      </c>
      <c r="I72" s="33" t="str">
        <f aca="false">IF($B$4="","",IFERROR(MATCH($B$4&amp;"|"&amp;A72,憑證錄入!$O$6:$O$505,0),""))</f>
        <v/>
      </c>
      <c r="J72" s="58" t="str">
        <f aca="false">IF($I72="","",J71+E72-F72)</f>
        <v/>
      </c>
    </row>
    <row r="73" customFormat="false" ht="15" hidden="false" customHeight="false" outlineLevel="0" collapsed="false">
      <c r="A73" s="35" t="n">
        <v>64</v>
      </c>
      <c r="B73" s="36" t="str">
        <f aca="false">IF($I73="","",INDEX(憑證錄入!$B$6:$B$505,$I73))</f>
        <v/>
      </c>
      <c r="C73" s="37" t="str">
        <f aca="false">IF($I73="","",INDEX(憑證錄入!$A$6:$A$505,$I73)&amp;"")</f>
        <v/>
      </c>
      <c r="D73" s="8" t="str">
        <f aca="false">IF($I73="","",INDEX(憑證錄入!$D$6:$D$505,$I73)&amp;"")</f>
        <v/>
      </c>
      <c r="E73" s="47" t="str">
        <f aca="false">IF($I73="","",INDEX(憑證錄入!$G$6:$G$505,$I73))</f>
        <v/>
      </c>
      <c r="F73" s="47" t="str">
        <f aca="false">IF($I73="","",INDEX(憑證錄入!$H$6:$H$505,$I73))</f>
        <v/>
      </c>
      <c r="G73" s="23" t="str">
        <f aca="false">IF(J73="","",IF(ROUND(J73,2)&gt;0,"借",IF(ROUND(J73,2)&lt;0,"貸","平")))</f>
        <v/>
      </c>
      <c r="H73" s="38" t="str">
        <f aca="false">IF(J73="","",ABS(J73))</f>
        <v/>
      </c>
      <c r="I73" s="33" t="str">
        <f aca="false">IF($B$4="","",IFERROR(MATCH($B$4&amp;"|"&amp;A73,憑證錄入!$O$6:$O$505,0),""))</f>
        <v/>
      </c>
      <c r="J73" s="58" t="str">
        <f aca="false">IF($I73="","",J72+E73-F73)</f>
        <v/>
      </c>
    </row>
    <row r="74" customFormat="false" ht="15" hidden="false" customHeight="false" outlineLevel="0" collapsed="false">
      <c r="A74" s="35" t="n">
        <v>65</v>
      </c>
      <c r="B74" s="36" t="str">
        <f aca="false">IF($I74="","",INDEX(憑證錄入!$B$6:$B$505,$I74))</f>
        <v/>
      </c>
      <c r="C74" s="37" t="str">
        <f aca="false">IF($I74="","",INDEX(憑證錄入!$A$6:$A$505,$I74)&amp;"")</f>
        <v/>
      </c>
      <c r="D74" s="8" t="str">
        <f aca="false">IF($I74="","",INDEX(憑證錄入!$D$6:$D$505,$I74)&amp;"")</f>
        <v/>
      </c>
      <c r="E74" s="47" t="str">
        <f aca="false">IF($I74="","",INDEX(憑證錄入!$G$6:$G$505,$I74))</f>
        <v/>
      </c>
      <c r="F74" s="47" t="str">
        <f aca="false">IF($I74="","",INDEX(憑證錄入!$H$6:$H$505,$I74))</f>
        <v/>
      </c>
      <c r="G74" s="23" t="str">
        <f aca="false">IF(J74="","",IF(ROUND(J74,2)&gt;0,"借",IF(ROUND(J74,2)&lt;0,"貸","平")))</f>
        <v/>
      </c>
      <c r="H74" s="38" t="str">
        <f aca="false">IF(J74="","",ABS(J74))</f>
        <v/>
      </c>
      <c r="I74" s="33" t="str">
        <f aca="false">IF($B$4="","",IFERROR(MATCH($B$4&amp;"|"&amp;A74,憑證錄入!$O$6:$O$505,0),""))</f>
        <v/>
      </c>
      <c r="J74" s="58" t="str">
        <f aca="false">IF($I74="","",J73+E74-F74)</f>
        <v/>
      </c>
    </row>
    <row r="75" customFormat="false" ht="15" hidden="false" customHeight="false" outlineLevel="0" collapsed="false">
      <c r="A75" s="35" t="n">
        <v>66</v>
      </c>
      <c r="B75" s="36" t="str">
        <f aca="false">IF($I75="","",INDEX(憑證錄入!$B$6:$B$505,$I75))</f>
        <v/>
      </c>
      <c r="C75" s="37" t="str">
        <f aca="false">IF($I75="","",INDEX(憑證錄入!$A$6:$A$505,$I75)&amp;"")</f>
        <v/>
      </c>
      <c r="D75" s="8" t="str">
        <f aca="false">IF($I75="","",INDEX(憑證錄入!$D$6:$D$505,$I75)&amp;"")</f>
        <v/>
      </c>
      <c r="E75" s="47" t="str">
        <f aca="false">IF($I75="","",INDEX(憑證錄入!$G$6:$G$505,$I75))</f>
        <v/>
      </c>
      <c r="F75" s="47" t="str">
        <f aca="false">IF($I75="","",INDEX(憑證錄入!$H$6:$H$505,$I75))</f>
        <v/>
      </c>
      <c r="G75" s="23" t="str">
        <f aca="false">IF(J75="","",IF(ROUND(J75,2)&gt;0,"借",IF(ROUND(J75,2)&lt;0,"貸","平")))</f>
        <v/>
      </c>
      <c r="H75" s="38" t="str">
        <f aca="false">IF(J75="","",ABS(J75))</f>
        <v/>
      </c>
      <c r="I75" s="33" t="str">
        <f aca="false">IF($B$4="","",IFERROR(MATCH($B$4&amp;"|"&amp;A75,憑證錄入!$O$6:$O$505,0),""))</f>
        <v/>
      </c>
      <c r="J75" s="58" t="str">
        <f aca="false">IF($I75="","",J74+E75-F75)</f>
        <v/>
      </c>
    </row>
    <row r="76" customFormat="false" ht="15" hidden="false" customHeight="false" outlineLevel="0" collapsed="false">
      <c r="A76" s="35" t="n">
        <v>67</v>
      </c>
      <c r="B76" s="36" t="str">
        <f aca="false">IF($I76="","",INDEX(憑證錄入!$B$6:$B$505,$I76))</f>
        <v/>
      </c>
      <c r="C76" s="37" t="str">
        <f aca="false">IF($I76="","",INDEX(憑證錄入!$A$6:$A$505,$I76)&amp;"")</f>
        <v/>
      </c>
      <c r="D76" s="8" t="str">
        <f aca="false">IF($I76="","",INDEX(憑證錄入!$D$6:$D$505,$I76)&amp;"")</f>
        <v/>
      </c>
      <c r="E76" s="47" t="str">
        <f aca="false">IF($I76="","",INDEX(憑證錄入!$G$6:$G$505,$I76))</f>
        <v/>
      </c>
      <c r="F76" s="47" t="str">
        <f aca="false">IF($I76="","",INDEX(憑證錄入!$H$6:$H$505,$I76))</f>
        <v/>
      </c>
      <c r="G76" s="23" t="str">
        <f aca="false">IF(J76="","",IF(ROUND(J76,2)&gt;0,"借",IF(ROUND(J76,2)&lt;0,"貸","平")))</f>
        <v/>
      </c>
      <c r="H76" s="38" t="str">
        <f aca="false">IF(J76="","",ABS(J76))</f>
        <v/>
      </c>
      <c r="I76" s="33" t="str">
        <f aca="false">IF($B$4="","",IFERROR(MATCH($B$4&amp;"|"&amp;A76,憑證錄入!$O$6:$O$505,0),""))</f>
        <v/>
      </c>
      <c r="J76" s="58" t="str">
        <f aca="false">IF($I76="","",J75+E76-F76)</f>
        <v/>
      </c>
    </row>
    <row r="77" customFormat="false" ht="15" hidden="false" customHeight="false" outlineLevel="0" collapsed="false">
      <c r="A77" s="35" t="n">
        <v>68</v>
      </c>
      <c r="B77" s="36" t="str">
        <f aca="false">IF($I77="","",INDEX(憑證錄入!$B$6:$B$505,$I77))</f>
        <v/>
      </c>
      <c r="C77" s="37" t="str">
        <f aca="false">IF($I77="","",INDEX(憑證錄入!$A$6:$A$505,$I77)&amp;"")</f>
        <v/>
      </c>
      <c r="D77" s="8" t="str">
        <f aca="false">IF($I77="","",INDEX(憑證錄入!$D$6:$D$505,$I77)&amp;"")</f>
        <v/>
      </c>
      <c r="E77" s="47" t="str">
        <f aca="false">IF($I77="","",INDEX(憑證錄入!$G$6:$G$505,$I77))</f>
        <v/>
      </c>
      <c r="F77" s="47" t="str">
        <f aca="false">IF($I77="","",INDEX(憑證錄入!$H$6:$H$505,$I77))</f>
        <v/>
      </c>
      <c r="G77" s="23" t="str">
        <f aca="false">IF(J77="","",IF(ROUND(J77,2)&gt;0,"借",IF(ROUND(J77,2)&lt;0,"貸","平")))</f>
        <v/>
      </c>
      <c r="H77" s="38" t="str">
        <f aca="false">IF(J77="","",ABS(J77))</f>
        <v/>
      </c>
      <c r="I77" s="33" t="str">
        <f aca="false">IF($B$4="","",IFERROR(MATCH($B$4&amp;"|"&amp;A77,憑證錄入!$O$6:$O$505,0),""))</f>
        <v/>
      </c>
      <c r="J77" s="58" t="str">
        <f aca="false">IF($I77="","",J76+E77-F77)</f>
        <v/>
      </c>
    </row>
    <row r="78" customFormat="false" ht="15" hidden="false" customHeight="false" outlineLevel="0" collapsed="false">
      <c r="A78" s="35" t="n">
        <v>69</v>
      </c>
      <c r="B78" s="36" t="str">
        <f aca="false">IF($I78="","",INDEX(憑證錄入!$B$6:$B$505,$I78))</f>
        <v/>
      </c>
      <c r="C78" s="37" t="str">
        <f aca="false">IF($I78="","",INDEX(憑證錄入!$A$6:$A$505,$I78)&amp;"")</f>
        <v/>
      </c>
      <c r="D78" s="8" t="str">
        <f aca="false">IF($I78="","",INDEX(憑證錄入!$D$6:$D$505,$I78)&amp;"")</f>
        <v/>
      </c>
      <c r="E78" s="47" t="str">
        <f aca="false">IF($I78="","",INDEX(憑證錄入!$G$6:$G$505,$I78))</f>
        <v/>
      </c>
      <c r="F78" s="47" t="str">
        <f aca="false">IF($I78="","",INDEX(憑證錄入!$H$6:$H$505,$I78))</f>
        <v/>
      </c>
      <c r="G78" s="23" t="str">
        <f aca="false">IF(J78="","",IF(ROUND(J78,2)&gt;0,"借",IF(ROUND(J78,2)&lt;0,"貸","平")))</f>
        <v/>
      </c>
      <c r="H78" s="38" t="str">
        <f aca="false">IF(J78="","",ABS(J78))</f>
        <v/>
      </c>
      <c r="I78" s="33" t="str">
        <f aca="false">IF($B$4="","",IFERROR(MATCH($B$4&amp;"|"&amp;A78,憑證錄入!$O$6:$O$505,0),""))</f>
        <v/>
      </c>
      <c r="J78" s="58" t="str">
        <f aca="false">IF($I78="","",J77+E78-F78)</f>
        <v/>
      </c>
    </row>
    <row r="79" customFormat="false" ht="15" hidden="false" customHeight="false" outlineLevel="0" collapsed="false">
      <c r="A79" s="35" t="n">
        <v>70</v>
      </c>
      <c r="B79" s="36" t="str">
        <f aca="false">IF($I79="","",INDEX(憑證錄入!$B$6:$B$505,$I79))</f>
        <v/>
      </c>
      <c r="C79" s="37" t="str">
        <f aca="false">IF($I79="","",INDEX(憑證錄入!$A$6:$A$505,$I79)&amp;"")</f>
        <v/>
      </c>
      <c r="D79" s="8" t="str">
        <f aca="false">IF($I79="","",INDEX(憑證錄入!$D$6:$D$505,$I79)&amp;"")</f>
        <v/>
      </c>
      <c r="E79" s="47" t="str">
        <f aca="false">IF($I79="","",INDEX(憑證錄入!$G$6:$G$505,$I79))</f>
        <v/>
      </c>
      <c r="F79" s="47" t="str">
        <f aca="false">IF($I79="","",INDEX(憑證錄入!$H$6:$H$505,$I79))</f>
        <v/>
      </c>
      <c r="G79" s="23" t="str">
        <f aca="false">IF(J79="","",IF(ROUND(J79,2)&gt;0,"借",IF(ROUND(J79,2)&lt;0,"貸","平")))</f>
        <v/>
      </c>
      <c r="H79" s="38" t="str">
        <f aca="false">IF(J79="","",ABS(J79))</f>
        <v/>
      </c>
      <c r="I79" s="33" t="str">
        <f aca="false">IF($B$4="","",IFERROR(MATCH($B$4&amp;"|"&amp;A79,憑證錄入!$O$6:$O$505,0),""))</f>
        <v/>
      </c>
      <c r="J79" s="58" t="str">
        <f aca="false">IF($I79="","",J78+E79-F79)</f>
        <v/>
      </c>
    </row>
    <row r="80" customFormat="false" ht="15" hidden="false" customHeight="false" outlineLevel="0" collapsed="false">
      <c r="A80" s="35" t="n">
        <v>71</v>
      </c>
      <c r="B80" s="36" t="str">
        <f aca="false">IF($I80="","",INDEX(憑證錄入!$B$6:$B$505,$I80))</f>
        <v/>
      </c>
      <c r="C80" s="37" t="str">
        <f aca="false">IF($I80="","",INDEX(憑證錄入!$A$6:$A$505,$I80)&amp;"")</f>
        <v/>
      </c>
      <c r="D80" s="8" t="str">
        <f aca="false">IF($I80="","",INDEX(憑證錄入!$D$6:$D$505,$I80)&amp;"")</f>
        <v/>
      </c>
      <c r="E80" s="47" t="str">
        <f aca="false">IF($I80="","",INDEX(憑證錄入!$G$6:$G$505,$I80))</f>
        <v/>
      </c>
      <c r="F80" s="47" t="str">
        <f aca="false">IF($I80="","",INDEX(憑證錄入!$H$6:$H$505,$I80))</f>
        <v/>
      </c>
      <c r="G80" s="23" t="str">
        <f aca="false">IF(J80="","",IF(ROUND(J80,2)&gt;0,"借",IF(ROUND(J80,2)&lt;0,"貸","平")))</f>
        <v/>
      </c>
      <c r="H80" s="38" t="str">
        <f aca="false">IF(J80="","",ABS(J80))</f>
        <v/>
      </c>
      <c r="I80" s="33" t="str">
        <f aca="false">IF($B$4="","",IFERROR(MATCH($B$4&amp;"|"&amp;A80,憑證錄入!$O$6:$O$505,0),""))</f>
        <v/>
      </c>
      <c r="J80" s="58" t="str">
        <f aca="false">IF($I80="","",J79+E80-F80)</f>
        <v/>
      </c>
    </row>
    <row r="81" customFormat="false" ht="15" hidden="false" customHeight="false" outlineLevel="0" collapsed="false">
      <c r="A81" s="35" t="n">
        <v>72</v>
      </c>
      <c r="B81" s="36" t="str">
        <f aca="false">IF($I81="","",INDEX(憑證錄入!$B$6:$B$505,$I81))</f>
        <v/>
      </c>
      <c r="C81" s="37" t="str">
        <f aca="false">IF($I81="","",INDEX(憑證錄入!$A$6:$A$505,$I81)&amp;"")</f>
        <v/>
      </c>
      <c r="D81" s="8" t="str">
        <f aca="false">IF($I81="","",INDEX(憑證錄入!$D$6:$D$505,$I81)&amp;"")</f>
        <v/>
      </c>
      <c r="E81" s="47" t="str">
        <f aca="false">IF($I81="","",INDEX(憑證錄入!$G$6:$G$505,$I81))</f>
        <v/>
      </c>
      <c r="F81" s="47" t="str">
        <f aca="false">IF($I81="","",INDEX(憑證錄入!$H$6:$H$505,$I81))</f>
        <v/>
      </c>
      <c r="G81" s="23" t="str">
        <f aca="false">IF(J81="","",IF(ROUND(J81,2)&gt;0,"借",IF(ROUND(J81,2)&lt;0,"貸","平")))</f>
        <v/>
      </c>
      <c r="H81" s="38" t="str">
        <f aca="false">IF(J81="","",ABS(J81))</f>
        <v/>
      </c>
      <c r="I81" s="33" t="str">
        <f aca="false">IF($B$4="","",IFERROR(MATCH($B$4&amp;"|"&amp;A81,憑證錄入!$O$6:$O$505,0),""))</f>
        <v/>
      </c>
      <c r="J81" s="58" t="str">
        <f aca="false">IF($I81="","",J80+E81-F81)</f>
        <v/>
      </c>
    </row>
    <row r="82" customFormat="false" ht="15" hidden="false" customHeight="false" outlineLevel="0" collapsed="false">
      <c r="A82" s="35" t="n">
        <v>73</v>
      </c>
      <c r="B82" s="36" t="str">
        <f aca="false">IF($I82="","",INDEX(憑證錄入!$B$6:$B$505,$I82))</f>
        <v/>
      </c>
      <c r="C82" s="37" t="str">
        <f aca="false">IF($I82="","",INDEX(憑證錄入!$A$6:$A$505,$I82)&amp;"")</f>
        <v/>
      </c>
      <c r="D82" s="8" t="str">
        <f aca="false">IF($I82="","",INDEX(憑證錄入!$D$6:$D$505,$I82)&amp;"")</f>
        <v/>
      </c>
      <c r="E82" s="47" t="str">
        <f aca="false">IF($I82="","",INDEX(憑證錄入!$G$6:$G$505,$I82))</f>
        <v/>
      </c>
      <c r="F82" s="47" t="str">
        <f aca="false">IF($I82="","",INDEX(憑證錄入!$H$6:$H$505,$I82))</f>
        <v/>
      </c>
      <c r="G82" s="23" t="str">
        <f aca="false">IF(J82="","",IF(ROUND(J82,2)&gt;0,"借",IF(ROUND(J82,2)&lt;0,"貸","平")))</f>
        <v/>
      </c>
      <c r="H82" s="38" t="str">
        <f aca="false">IF(J82="","",ABS(J82))</f>
        <v/>
      </c>
      <c r="I82" s="33" t="str">
        <f aca="false">IF($B$4="","",IFERROR(MATCH($B$4&amp;"|"&amp;A82,憑證錄入!$O$6:$O$505,0),""))</f>
        <v/>
      </c>
      <c r="J82" s="58" t="str">
        <f aca="false">IF($I82="","",J81+E82-F82)</f>
        <v/>
      </c>
    </row>
    <row r="83" customFormat="false" ht="15" hidden="false" customHeight="false" outlineLevel="0" collapsed="false">
      <c r="A83" s="35" t="n">
        <v>74</v>
      </c>
      <c r="B83" s="36" t="str">
        <f aca="false">IF($I83="","",INDEX(憑證錄入!$B$6:$B$505,$I83))</f>
        <v/>
      </c>
      <c r="C83" s="37" t="str">
        <f aca="false">IF($I83="","",INDEX(憑證錄入!$A$6:$A$505,$I83)&amp;"")</f>
        <v/>
      </c>
      <c r="D83" s="8" t="str">
        <f aca="false">IF($I83="","",INDEX(憑證錄入!$D$6:$D$505,$I83)&amp;"")</f>
        <v/>
      </c>
      <c r="E83" s="47" t="str">
        <f aca="false">IF($I83="","",INDEX(憑證錄入!$G$6:$G$505,$I83))</f>
        <v/>
      </c>
      <c r="F83" s="47" t="str">
        <f aca="false">IF($I83="","",INDEX(憑證錄入!$H$6:$H$505,$I83))</f>
        <v/>
      </c>
      <c r="G83" s="23" t="str">
        <f aca="false">IF(J83="","",IF(ROUND(J83,2)&gt;0,"借",IF(ROUND(J83,2)&lt;0,"貸","平")))</f>
        <v/>
      </c>
      <c r="H83" s="38" t="str">
        <f aca="false">IF(J83="","",ABS(J83))</f>
        <v/>
      </c>
      <c r="I83" s="33" t="str">
        <f aca="false">IF($B$4="","",IFERROR(MATCH($B$4&amp;"|"&amp;A83,憑證錄入!$O$6:$O$505,0),""))</f>
        <v/>
      </c>
      <c r="J83" s="58" t="str">
        <f aca="false">IF($I83="","",J82+E83-F83)</f>
        <v/>
      </c>
    </row>
    <row r="84" customFormat="false" ht="15" hidden="false" customHeight="false" outlineLevel="0" collapsed="false">
      <c r="A84" s="35" t="n">
        <v>75</v>
      </c>
      <c r="B84" s="36" t="str">
        <f aca="false">IF($I84="","",INDEX(憑證錄入!$B$6:$B$505,$I84))</f>
        <v/>
      </c>
      <c r="C84" s="37" t="str">
        <f aca="false">IF($I84="","",INDEX(憑證錄入!$A$6:$A$505,$I84)&amp;"")</f>
        <v/>
      </c>
      <c r="D84" s="8" t="str">
        <f aca="false">IF($I84="","",INDEX(憑證錄入!$D$6:$D$505,$I84)&amp;"")</f>
        <v/>
      </c>
      <c r="E84" s="47" t="str">
        <f aca="false">IF($I84="","",INDEX(憑證錄入!$G$6:$G$505,$I84))</f>
        <v/>
      </c>
      <c r="F84" s="47" t="str">
        <f aca="false">IF($I84="","",INDEX(憑證錄入!$H$6:$H$505,$I84))</f>
        <v/>
      </c>
      <c r="G84" s="23" t="str">
        <f aca="false">IF(J84="","",IF(ROUND(J84,2)&gt;0,"借",IF(ROUND(J84,2)&lt;0,"貸","平")))</f>
        <v/>
      </c>
      <c r="H84" s="38" t="str">
        <f aca="false">IF(J84="","",ABS(J84))</f>
        <v/>
      </c>
      <c r="I84" s="33" t="str">
        <f aca="false">IF($B$4="","",IFERROR(MATCH($B$4&amp;"|"&amp;A84,憑證錄入!$O$6:$O$505,0),""))</f>
        <v/>
      </c>
      <c r="J84" s="58" t="str">
        <f aca="false">IF($I84="","",J83+E84-F84)</f>
        <v/>
      </c>
    </row>
    <row r="85" customFormat="false" ht="15" hidden="false" customHeight="false" outlineLevel="0" collapsed="false">
      <c r="A85" s="35" t="n">
        <v>76</v>
      </c>
      <c r="B85" s="36" t="str">
        <f aca="false">IF($I85="","",INDEX(憑證錄入!$B$6:$B$505,$I85))</f>
        <v/>
      </c>
      <c r="C85" s="37" t="str">
        <f aca="false">IF($I85="","",INDEX(憑證錄入!$A$6:$A$505,$I85)&amp;"")</f>
        <v/>
      </c>
      <c r="D85" s="8" t="str">
        <f aca="false">IF($I85="","",INDEX(憑證錄入!$D$6:$D$505,$I85)&amp;"")</f>
        <v/>
      </c>
      <c r="E85" s="47" t="str">
        <f aca="false">IF($I85="","",INDEX(憑證錄入!$G$6:$G$505,$I85))</f>
        <v/>
      </c>
      <c r="F85" s="47" t="str">
        <f aca="false">IF($I85="","",INDEX(憑證錄入!$H$6:$H$505,$I85))</f>
        <v/>
      </c>
      <c r="G85" s="23" t="str">
        <f aca="false">IF(J85="","",IF(ROUND(J85,2)&gt;0,"借",IF(ROUND(J85,2)&lt;0,"貸","平")))</f>
        <v/>
      </c>
      <c r="H85" s="38" t="str">
        <f aca="false">IF(J85="","",ABS(J85))</f>
        <v/>
      </c>
      <c r="I85" s="33" t="str">
        <f aca="false">IF($B$4="","",IFERROR(MATCH($B$4&amp;"|"&amp;A85,憑證錄入!$O$6:$O$505,0),""))</f>
        <v/>
      </c>
      <c r="J85" s="58" t="str">
        <f aca="false">IF($I85="","",J84+E85-F85)</f>
        <v/>
      </c>
    </row>
    <row r="86" customFormat="false" ht="15" hidden="false" customHeight="false" outlineLevel="0" collapsed="false">
      <c r="A86" s="35" t="n">
        <v>77</v>
      </c>
      <c r="B86" s="36" t="str">
        <f aca="false">IF($I86="","",INDEX(憑證錄入!$B$6:$B$505,$I86))</f>
        <v/>
      </c>
      <c r="C86" s="37" t="str">
        <f aca="false">IF($I86="","",INDEX(憑證錄入!$A$6:$A$505,$I86)&amp;"")</f>
        <v/>
      </c>
      <c r="D86" s="8" t="str">
        <f aca="false">IF($I86="","",INDEX(憑證錄入!$D$6:$D$505,$I86)&amp;"")</f>
        <v/>
      </c>
      <c r="E86" s="47" t="str">
        <f aca="false">IF($I86="","",INDEX(憑證錄入!$G$6:$G$505,$I86))</f>
        <v/>
      </c>
      <c r="F86" s="47" t="str">
        <f aca="false">IF($I86="","",INDEX(憑證錄入!$H$6:$H$505,$I86))</f>
        <v/>
      </c>
      <c r="G86" s="23" t="str">
        <f aca="false">IF(J86="","",IF(ROUND(J86,2)&gt;0,"借",IF(ROUND(J86,2)&lt;0,"貸","平")))</f>
        <v/>
      </c>
      <c r="H86" s="38" t="str">
        <f aca="false">IF(J86="","",ABS(J86))</f>
        <v/>
      </c>
      <c r="I86" s="33" t="str">
        <f aca="false">IF($B$4="","",IFERROR(MATCH($B$4&amp;"|"&amp;A86,憑證錄入!$O$6:$O$505,0),""))</f>
        <v/>
      </c>
      <c r="J86" s="58" t="str">
        <f aca="false">IF($I86="","",J85+E86-F86)</f>
        <v/>
      </c>
    </row>
    <row r="87" customFormat="false" ht="15" hidden="false" customHeight="false" outlineLevel="0" collapsed="false">
      <c r="A87" s="35" t="n">
        <v>78</v>
      </c>
      <c r="B87" s="36" t="str">
        <f aca="false">IF($I87="","",INDEX(憑證錄入!$B$6:$B$505,$I87))</f>
        <v/>
      </c>
      <c r="C87" s="37" t="str">
        <f aca="false">IF($I87="","",INDEX(憑證錄入!$A$6:$A$505,$I87)&amp;"")</f>
        <v/>
      </c>
      <c r="D87" s="8" t="str">
        <f aca="false">IF($I87="","",INDEX(憑證錄入!$D$6:$D$505,$I87)&amp;"")</f>
        <v/>
      </c>
      <c r="E87" s="47" t="str">
        <f aca="false">IF($I87="","",INDEX(憑證錄入!$G$6:$G$505,$I87))</f>
        <v/>
      </c>
      <c r="F87" s="47" t="str">
        <f aca="false">IF($I87="","",INDEX(憑證錄入!$H$6:$H$505,$I87))</f>
        <v/>
      </c>
      <c r="G87" s="23" t="str">
        <f aca="false">IF(J87="","",IF(ROUND(J87,2)&gt;0,"借",IF(ROUND(J87,2)&lt;0,"貸","平")))</f>
        <v/>
      </c>
      <c r="H87" s="38" t="str">
        <f aca="false">IF(J87="","",ABS(J87))</f>
        <v/>
      </c>
      <c r="I87" s="33" t="str">
        <f aca="false">IF($B$4="","",IFERROR(MATCH($B$4&amp;"|"&amp;A87,憑證錄入!$O$6:$O$505,0),""))</f>
        <v/>
      </c>
      <c r="J87" s="58" t="str">
        <f aca="false">IF($I87="","",J86+E87-F87)</f>
        <v/>
      </c>
    </row>
    <row r="88" customFormat="false" ht="15" hidden="false" customHeight="false" outlineLevel="0" collapsed="false">
      <c r="A88" s="35" t="n">
        <v>79</v>
      </c>
      <c r="B88" s="36" t="str">
        <f aca="false">IF($I88="","",INDEX(憑證錄入!$B$6:$B$505,$I88))</f>
        <v/>
      </c>
      <c r="C88" s="37" t="str">
        <f aca="false">IF($I88="","",INDEX(憑證錄入!$A$6:$A$505,$I88)&amp;"")</f>
        <v/>
      </c>
      <c r="D88" s="8" t="str">
        <f aca="false">IF($I88="","",INDEX(憑證錄入!$D$6:$D$505,$I88)&amp;"")</f>
        <v/>
      </c>
      <c r="E88" s="47" t="str">
        <f aca="false">IF($I88="","",INDEX(憑證錄入!$G$6:$G$505,$I88))</f>
        <v/>
      </c>
      <c r="F88" s="47" t="str">
        <f aca="false">IF($I88="","",INDEX(憑證錄入!$H$6:$H$505,$I88))</f>
        <v/>
      </c>
      <c r="G88" s="23" t="str">
        <f aca="false">IF(J88="","",IF(ROUND(J88,2)&gt;0,"借",IF(ROUND(J88,2)&lt;0,"貸","平")))</f>
        <v/>
      </c>
      <c r="H88" s="38" t="str">
        <f aca="false">IF(J88="","",ABS(J88))</f>
        <v/>
      </c>
      <c r="I88" s="33" t="str">
        <f aca="false">IF($B$4="","",IFERROR(MATCH($B$4&amp;"|"&amp;A88,憑證錄入!$O$6:$O$505,0),""))</f>
        <v/>
      </c>
      <c r="J88" s="58" t="str">
        <f aca="false">IF($I88="","",J87+E88-F88)</f>
        <v/>
      </c>
    </row>
    <row r="89" customFormat="false" ht="15" hidden="false" customHeight="false" outlineLevel="0" collapsed="false">
      <c r="A89" s="35" t="n">
        <v>80</v>
      </c>
      <c r="B89" s="36" t="str">
        <f aca="false">IF($I89="","",INDEX(憑證錄入!$B$6:$B$505,$I89))</f>
        <v/>
      </c>
      <c r="C89" s="37" t="str">
        <f aca="false">IF($I89="","",INDEX(憑證錄入!$A$6:$A$505,$I89)&amp;"")</f>
        <v/>
      </c>
      <c r="D89" s="8" t="str">
        <f aca="false">IF($I89="","",INDEX(憑證錄入!$D$6:$D$505,$I89)&amp;"")</f>
        <v/>
      </c>
      <c r="E89" s="47" t="str">
        <f aca="false">IF($I89="","",INDEX(憑證錄入!$G$6:$G$505,$I89))</f>
        <v/>
      </c>
      <c r="F89" s="47" t="str">
        <f aca="false">IF($I89="","",INDEX(憑證錄入!$H$6:$H$505,$I89))</f>
        <v/>
      </c>
      <c r="G89" s="23" t="str">
        <f aca="false">IF(J89="","",IF(ROUND(J89,2)&gt;0,"借",IF(ROUND(J89,2)&lt;0,"貸","平")))</f>
        <v/>
      </c>
      <c r="H89" s="38" t="str">
        <f aca="false">IF(J89="","",ABS(J89))</f>
        <v/>
      </c>
      <c r="I89" s="33" t="str">
        <f aca="false">IF($B$4="","",IFERROR(MATCH($B$4&amp;"|"&amp;A89,憑證錄入!$O$6:$O$505,0),""))</f>
        <v/>
      </c>
      <c r="J89" s="58" t="str">
        <f aca="false">IF($I89="","",J88+E89-F89)</f>
        <v/>
      </c>
    </row>
    <row r="90" customFormat="false" ht="15" hidden="false" customHeight="false" outlineLevel="0" collapsed="false">
      <c r="A90" s="35" t="n">
        <v>81</v>
      </c>
      <c r="B90" s="36" t="str">
        <f aca="false">IF($I90="","",INDEX(憑證錄入!$B$6:$B$505,$I90))</f>
        <v/>
      </c>
      <c r="C90" s="37" t="str">
        <f aca="false">IF($I90="","",INDEX(憑證錄入!$A$6:$A$505,$I90)&amp;"")</f>
        <v/>
      </c>
      <c r="D90" s="8" t="str">
        <f aca="false">IF($I90="","",INDEX(憑證錄入!$D$6:$D$505,$I90)&amp;"")</f>
        <v/>
      </c>
      <c r="E90" s="47" t="str">
        <f aca="false">IF($I90="","",INDEX(憑證錄入!$G$6:$G$505,$I90))</f>
        <v/>
      </c>
      <c r="F90" s="47" t="str">
        <f aca="false">IF($I90="","",INDEX(憑證錄入!$H$6:$H$505,$I90))</f>
        <v/>
      </c>
      <c r="G90" s="23" t="str">
        <f aca="false">IF(J90="","",IF(ROUND(J90,2)&gt;0,"借",IF(ROUND(J90,2)&lt;0,"貸","平")))</f>
        <v/>
      </c>
      <c r="H90" s="38" t="str">
        <f aca="false">IF(J90="","",ABS(J90))</f>
        <v/>
      </c>
      <c r="I90" s="33" t="str">
        <f aca="false">IF($B$4="","",IFERROR(MATCH($B$4&amp;"|"&amp;A90,憑證錄入!$O$6:$O$505,0),""))</f>
        <v/>
      </c>
      <c r="J90" s="58" t="str">
        <f aca="false">IF($I90="","",J89+E90-F90)</f>
        <v/>
      </c>
    </row>
    <row r="91" customFormat="false" ht="15" hidden="false" customHeight="false" outlineLevel="0" collapsed="false">
      <c r="A91" s="35" t="n">
        <v>82</v>
      </c>
      <c r="B91" s="36" t="str">
        <f aca="false">IF($I91="","",INDEX(憑證錄入!$B$6:$B$505,$I91))</f>
        <v/>
      </c>
      <c r="C91" s="37" t="str">
        <f aca="false">IF($I91="","",INDEX(憑證錄入!$A$6:$A$505,$I91)&amp;"")</f>
        <v/>
      </c>
      <c r="D91" s="8" t="str">
        <f aca="false">IF($I91="","",INDEX(憑證錄入!$D$6:$D$505,$I91)&amp;"")</f>
        <v/>
      </c>
      <c r="E91" s="47" t="str">
        <f aca="false">IF($I91="","",INDEX(憑證錄入!$G$6:$G$505,$I91))</f>
        <v/>
      </c>
      <c r="F91" s="47" t="str">
        <f aca="false">IF($I91="","",INDEX(憑證錄入!$H$6:$H$505,$I91))</f>
        <v/>
      </c>
      <c r="G91" s="23" t="str">
        <f aca="false">IF(J91="","",IF(ROUND(J91,2)&gt;0,"借",IF(ROUND(J91,2)&lt;0,"貸","平")))</f>
        <v/>
      </c>
      <c r="H91" s="38" t="str">
        <f aca="false">IF(J91="","",ABS(J91))</f>
        <v/>
      </c>
      <c r="I91" s="33" t="str">
        <f aca="false">IF($B$4="","",IFERROR(MATCH($B$4&amp;"|"&amp;A91,憑證錄入!$O$6:$O$505,0),""))</f>
        <v/>
      </c>
      <c r="J91" s="58" t="str">
        <f aca="false">IF($I91="","",J90+E91-F91)</f>
        <v/>
      </c>
    </row>
    <row r="92" customFormat="false" ht="15" hidden="false" customHeight="false" outlineLevel="0" collapsed="false">
      <c r="A92" s="35" t="n">
        <v>83</v>
      </c>
      <c r="B92" s="36" t="str">
        <f aca="false">IF($I92="","",INDEX(憑證錄入!$B$6:$B$505,$I92))</f>
        <v/>
      </c>
      <c r="C92" s="37" t="str">
        <f aca="false">IF($I92="","",INDEX(憑證錄入!$A$6:$A$505,$I92)&amp;"")</f>
        <v/>
      </c>
      <c r="D92" s="8" t="str">
        <f aca="false">IF($I92="","",INDEX(憑證錄入!$D$6:$D$505,$I92)&amp;"")</f>
        <v/>
      </c>
      <c r="E92" s="47" t="str">
        <f aca="false">IF($I92="","",INDEX(憑證錄入!$G$6:$G$505,$I92))</f>
        <v/>
      </c>
      <c r="F92" s="47" t="str">
        <f aca="false">IF($I92="","",INDEX(憑證錄入!$H$6:$H$505,$I92))</f>
        <v/>
      </c>
      <c r="G92" s="23" t="str">
        <f aca="false">IF(J92="","",IF(ROUND(J92,2)&gt;0,"借",IF(ROUND(J92,2)&lt;0,"貸","平")))</f>
        <v/>
      </c>
      <c r="H92" s="38" t="str">
        <f aca="false">IF(J92="","",ABS(J92))</f>
        <v/>
      </c>
      <c r="I92" s="33" t="str">
        <f aca="false">IF($B$4="","",IFERROR(MATCH($B$4&amp;"|"&amp;A92,憑證錄入!$O$6:$O$505,0),""))</f>
        <v/>
      </c>
      <c r="J92" s="58" t="str">
        <f aca="false">IF($I92="","",J91+E92-F92)</f>
        <v/>
      </c>
    </row>
    <row r="93" customFormat="false" ht="15" hidden="false" customHeight="false" outlineLevel="0" collapsed="false">
      <c r="A93" s="35" t="n">
        <v>84</v>
      </c>
      <c r="B93" s="36" t="str">
        <f aca="false">IF($I93="","",INDEX(憑證錄入!$B$6:$B$505,$I93))</f>
        <v/>
      </c>
      <c r="C93" s="37" t="str">
        <f aca="false">IF($I93="","",INDEX(憑證錄入!$A$6:$A$505,$I93)&amp;"")</f>
        <v/>
      </c>
      <c r="D93" s="8" t="str">
        <f aca="false">IF($I93="","",INDEX(憑證錄入!$D$6:$D$505,$I93)&amp;"")</f>
        <v/>
      </c>
      <c r="E93" s="47" t="str">
        <f aca="false">IF($I93="","",INDEX(憑證錄入!$G$6:$G$505,$I93))</f>
        <v/>
      </c>
      <c r="F93" s="47" t="str">
        <f aca="false">IF($I93="","",INDEX(憑證錄入!$H$6:$H$505,$I93))</f>
        <v/>
      </c>
      <c r="G93" s="23" t="str">
        <f aca="false">IF(J93="","",IF(ROUND(J93,2)&gt;0,"借",IF(ROUND(J93,2)&lt;0,"貸","平")))</f>
        <v/>
      </c>
      <c r="H93" s="38" t="str">
        <f aca="false">IF(J93="","",ABS(J93))</f>
        <v/>
      </c>
      <c r="I93" s="33" t="str">
        <f aca="false">IF($B$4="","",IFERROR(MATCH($B$4&amp;"|"&amp;A93,憑證錄入!$O$6:$O$505,0),""))</f>
        <v/>
      </c>
      <c r="J93" s="58" t="str">
        <f aca="false">IF($I93="","",J92+E93-F93)</f>
        <v/>
      </c>
    </row>
    <row r="94" customFormat="false" ht="15" hidden="false" customHeight="false" outlineLevel="0" collapsed="false">
      <c r="A94" s="35" t="n">
        <v>85</v>
      </c>
      <c r="B94" s="36" t="str">
        <f aca="false">IF($I94="","",INDEX(憑證錄入!$B$6:$B$505,$I94))</f>
        <v/>
      </c>
      <c r="C94" s="37" t="str">
        <f aca="false">IF($I94="","",INDEX(憑證錄入!$A$6:$A$505,$I94)&amp;"")</f>
        <v/>
      </c>
      <c r="D94" s="8" t="str">
        <f aca="false">IF($I94="","",INDEX(憑證錄入!$D$6:$D$505,$I94)&amp;"")</f>
        <v/>
      </c>
      <c r="E94" s="47" t="str">
        <f aca="false">IF($I94="","",INDEX(憑證錄入!$G$6:$G$505,$I94))</f>
        <v/>
      </c>
      <c r="F94" s="47" t="str">
        <f aca="false">IF($I94="","",INDEX(憑證錄入!$H$6:$H$505,$I94))</f>
        <v/>
      </c>
      <c r="G94" s="23" t="str">
        <f aca="false">IF(J94="","",IF(ROUND(J94,2)&gt;0,"借",IF(ROUND(J94,2)&lt;0,"貸","平")))</f>
        <v/>
      </c>
      <c r="H94" s="38" t="str">
        <f aca="false">IF(J94="","",ABS(J94))</f>
        <v/>
      </c>
      <c r="I94" s="33" t="str">
        <f aca="false">IF($B$4="","",IFERROR(MATCH($B$4&amp;"|"&amp;A94,憑證錄入!$O$6:$O$505,0),""))</f>
        <v/>
      </c>
      <c r="J94" s="58" t="str">
        <f aca="false">IF($I94="","",J93+E94-F94)</f>
        <v/>
      </c>
    </row>
    <row r="95" customFormat="false" ht="15" hidden="false" customHeight="false" outlineLevel="0" collapsed="false">
      <c r="A95" s="35" t="n">
        <v>86</v>
      </c>
      <c r="B95" s="36" t="str">
        <f aca="false">IF($I95="","",INDEX(憑證錄入!$B$6:$B$505,$I95))</f>
        <v/>
      </c>
      <c r="C95" s="37" t="str">
        <f aca="false">IF($I95="","",INDEX(憑證錄入!$A$6:$A$505,$I95)&amp;"")</f>
        <v/>
      </c>
      <c r="D95" s="8" t="str">
        <f aca="false">IF($I95="","",INDEX(憑證錄入!$D$6:$D$505,$I95)&amp;"")</f>
        <v/>
      </c>
      <c r="E95" s="47" t="str">
        <f aca="false">IF($I95="","",INDEX(憑證錄入!$G$6:$G$505,$I95))</f>
        <v/>
      </c>
      <c r="F95" s="47" t="str">
        <f aca="false">IF($I95="","",INDEX(憑證錄入!$H$6:$H$505,$I95))</f>
        <v/>
      </c>
      <c r="G95" s="23" t="str">
        <f aca="false">IF(J95="","",IF(ROUND(J95,2)&gt;0,"借",IF(ROUND(J95,2)&lt;0,"貸","平")))</f>
        <v/>
      </c>
      <c r="H95" s="38" t="str">
        <f aca="false">IF(J95="","",ABS(J95))</f>
        <v/>
      </c>
      <c r="I95" s="33" t="str">
        <f aca="false">IF($B$4="","",IFERROR(MATCH($B$4&amp;"|"&amp;A95,憑證錄入!$O$6:$O$505,0),""))</f>
        <v/>
      </c>
      <c r="J95" s="58" t="str">
        <f aca="false">IF($I95="","",J94+E95-F95)</f>
        <v/>
      </c>
    </row>
    <row r="96" customFormat="false" ht="15" hidden="false" customHeight="false" outlineLevel="0" collapsed="false">
      <c r="A96" s="35" t="n">
        <v>87</v>
      </c>
      <c r="B96" s="36" t="str">
        <f aca="false">IF($I96="","",INDEX(憑證錄入!$B$6:$B$505,$I96))</f>
        <v/>
      </c>
      <c r="C96" s="37" t="str">
        <f aca="false">IF($I96="","",INDEX(憑證錄入!$A$6:$A$505,$I96)&amp;"")</f>
        <v/>
      </c>
      <c r="D96" s="8" t="str">
        <f aca="false">IF($I96="","",INDEX(憑證錄入!$D$6:$D$505,$I96)&amp;"")</f>
        <v/>
      </c>
      <c r="E96" s="47" t="str">
        <f aca="false">IF($I96="","",INDEX(憑證錄入!$G$6:$G$505,$I96))</f>
        <v/>
      </c>
      <c r="F96" s="47" t="str">
        <f aca="false">IF($I96="","",INDEX(憑證錄入!$H$6:$H$505,$I96))</f>
        <v/>
      </c>
      <c r="G96" s="23" t="str">
        <f aca="false">IF(J96="","",IF(ROUND(J96,2)&gt;0,"借",IF(ROUND(J96,2)&lt;0,"貸","平")))</f>
        <v/>
      </c>
      <c r="H96" s="38" t="str">
        <f aca="false">IF(J96="","",ABS(J96))</f>
        <v/>
      </c>
      <c r="I96" s="33" t="str">
        <f aca="false">IF($B$4="","",IFERROR(MATCH($B$4&amp;"|"&amp;A96,憑證錄入!$O$6:$O$505,0),""))</f>
        <v/>
      </c>
      <c r="J96" s="58" t="str">
        <f aca="false">IF($I96="","",J95+E96-F96)</f>
        <v/>
      </c>
    </row>
    <row r="97" customFormat="false" ht="15" hidden="false" customHeight="false" outlineLevel="0" collapsed="false">
      <c r="A97" s="35" t="n">
        <v>88</v>
      </c>
      <c r="B97" s="36" t="str">
        <f aca="false">IF($I97="","",INDEX(憑證錄入!$B$6:$B$505,$I97))</f>
        <v/>
      </c>
      <c r="C97" s="37" t="str">
        <f aca="false">IF($I97="","",INDEX(憑證錄入!$A$6:$A$505,$I97)&amp;"")</f>
        <v/>
      </c>
      <c r="D97" s="8" t="str">
        <f aca="false">IF($I97="","",INDEX(憑證錄入!$D$6:$D$505,$I97)&amp;"")</f>
        <v/>
      </c>
      <c r="E97" s="47" t="str">
        <f aca="false">IF($I97="","",INDEX(憑證錄入!$G$6:$G$505,$I97))</f>
        <v/>
      </c>
      <c r="F97" s="47" t="str">
        <f aca="false">IF($I97="","",INDEX(憑證錄入!$H$6:$H$505,$I97))</f>
        <v/>
      </c>
      <c r="G97" s="23" t="str">
        <f aca="false">IF(J97="","",IF(ROUND(J97,2)&gt;0,"借",IF(ROUND(J97,2)&lt;0,"貸","平")))</f>
        <v/>
      </c>
      <c r="H97" s="38" t="str">
        <f aca="false">IF(J97="","",ABS(J97))</f>
        <v/>
      </c>
      <c r="I97" s="33" t="str">
        <f aca="false">IF($B$4="","",IFERROR(MATCH($B$4&amp;"|"&amp;A97,憑證錄入!$O$6:$O$505,0),""))</f>
        <v/>
      </c>
      <c r="J97" s="58" t="str">
        <f aca="false">IF($I97="","",J96+E97-F97)</f>
        <v/>
      </c>
    </row>
    <row r="98" customFormat="false" ht="15" hidden="false" customHeight="false" outlineLevel="0" collapsed="false">
      <c r="A98" s="35" t="n">
        <v>89</v>
      </c>
      <c r="B98" s="36" t="str">
        <f aca="false">IF($I98="","",INDEX(憑證錄入!$B$6:$B$505,$I98))</f>
        <v/>
      </c>
      <c r="C98" s="37" t="str">
        <f aca="false">IF($I98="","",INDEX(憑證錄入!$A$6:$A$505,$I98)&amp;"")</f>
        <v/>
      </c>
      <c r="D98" s="8" t="str">
        <f aca="false">IF($I98="","",INDEX(憑證錄入!$D$6:$D$505,$I98)&amp;"")</f>
        <v/>
      </c>
      <c r="E98" s="47" t="str">
        <f aca="false">IF($I98="","",INDEX(憑證錄入!$G$6:$G$505,$I98))</f>
        <v/>
      </c>
      <c r="F98" s="47" t="str">
        <f aca="false">IF($I98="","",INDEX(憑證錄入!$H$6:$H$505,$I98))</f>
        <v/>
      </c>
      <c r="G98" s="23" t="str">
        <f aca="false">IF(J98="","",IF(ROUND(J98,2)&gt;0,"借",IF(ROUND(J98,2)&lt;0,"貸","平")))</f>
        <v/>
      </c>
      <c r="H98" s="38" t="str">
        <f aca="false">IF(J98="","",ABS(J98))</f>
        <v/>
      </c>
      <c r="I98" s="33" t="str">
        <f aca="false">IF($B$4="","",IFERROR(MATCH($B$4&amp;"|"&amp;A98,憑證錄入!$O$6:$O$505,0),""))</f>
        <v/>
      </c>
      <c r="J98" s="58" t="str">
        <f aca="false">IF($I98="","",J97+E98-F98)</f>
        <v/>
      </c>
    </row>
    <row r="99" customFormat="false" ht="15" hidden="false" customHeight="false" outlineLevel="0" collapsed="false">
      <c r="A99" s="35" t="n">
        <v>90</v>
      </c>
      <c r="B99" s="36" t="str">
        <f aca="false">IF($I99="","",INDEX(憑證錄入!$B$6:$B$505,$I99))</f>
        <v/>
      </c>
      <c r="C99" s="37" t="str">
        <f aca="false">IF($I99="","",INDEX(憑證錄入!$A$6:$A$505,$I99)&amp;"")</f>
        <v/>
      </c>
      <c r="D99" s="8" t="str">
        <f aca="false">IF($I99="","",INDEX(憑證錄入!$D$6:$D$505,$I99)&amp;"")</f>
        <v/>
      </c>
      <c r="E99" s="47" t="str">
        <f aca="false">IF($I99="","",INDEX(憑證錄入!$G$6:$G$505,$I99))</f>
        <v/>
      </c>
      <c r="F99" s="47" t="str">
        <f aca="false">IF($I99="","",INDEX(憑證錄入!$H$6:$H$505,$I99))</f>
        <v/>
      </c>
      <c r="G99" s="23" t="str">
        <f aca="false">IF(J99="","",IF(ROUND(J99,2)&gt;0,"借",IF(ROUND(J99,2)&lt;0,"貸","平")))</f>
        <v/>
      </c>
      <c r="H99" s="38" t="str">
        <f aca="false">IF(J99="","",ABS(J99))</f>
        <v/>
      </c>
      <c r="I99" s="33" t="str">
        <f aca="false">IF($B$4="","",IFERROR(MATCH($B$4&amp;"|"&amp;A99,憑證錄入!$O$6:$O$505,0),""))</f>
        <v/>
      </c>
      <c r="J99" s="58" t="str">
        <f aca="false">IF($I99="","",J98+E99-F99)</f>
        <v/>
      </c>
    </row>
    <row r="100" customFormat="false" ht="15" hidden="false" customHeight="false" outlineLevel="0" collapsed="false">
      <c r="A100" s="35" t="n">
        <v>91</v>
      </c>
      <c r="B100" s="36" t="str">
        <f aca="false">IF($I100="","",INDEX(憑證錄入!$B$6:$B$505,$I100))</f>
        <v/>
      </c>
      <c r="C100" s="37" t="str">
        <f aca="false">IF($I100="","",INDEX(憑證錄入!$A$6:$A$505,$I100)&amp;"")</f>
        <v/>
      </c>
      <c r="D100" s="8" t="str">
        <f aca="false">IF($I100="","",INDEX(憑證錄入!$D$6:$D$505,$I100)&amp;"")</f>
        <v/>
      </c>
      <c r="E100" s="47" t="str">
        <f aca="false">IF($I100="","",INDEX(憑證錄入!$G$6:$G$505,$I100))</f>
        <v/>
      </c>
      <c r="F100" s="47" t="str">
        <f aca="false">IF($I100="","",INDEX(憑證錄入!$H$6:$H$505,$I100))</f>
        <v/>
      </c>
      <c r="G100" s="23" t="str">
        <f aca="false">IF(J100="","",IF(ROUND(J100,2)&gt;0,"借",IF(ROUND(J100,2)&lt;0,"貸","平")))</f>
        <v/>
      </c>
      <c r="H100" s="38" t="str">
        <f aca="false">IF(J100="","",ABS(J100))</f>
        <v/>
      </c>
      <c r="I100" s="33" t="str">
        <f aca="false">IF($B$4="","",IFERROR(MATCH($B$4&amp;"|"&amp;A100,憑證錄入!$O$6:$O$505,0),""))</f>
        <v/>
      </c>
      <c r="J100" s="58" t="str">
        <f aca="false">IF($I100="","",J99+E100-F100)</f>
        <v/>
      </c>
    </row>
    <row r="101" customFormat="false" ht="15" hidden="false" customHeight="false" outlineLevel="0" collapsed="false">
      <c r="A101" s="35" t="n">
        <v>92</v>
      </c>
      <c r="B101" s="36" t="str">
        <f aca="false">IF($I101="","",INDEX(憑證錄入!$B$6:$B$505,$I101))</f>
        <v/>
      </c>
      <c r="C101" s="37" t="str">
        <f aca="false">IF($I101="","",INDEX(憑證錄入!$A$6:$A$505,$I101)&amp;"")</f>
        <v/>
      </c>
      <c r="D101" s="8" t="str">
        <f aca="false">IF($I101="","",INDEX(憑證錄入!$D$6:$D$505,$I101)&amp;"")</f>
        <v/>
      </c>
      <c r="E101" s="47" t="str">
        <f aca="false">IF($I101="","",INDEX(憑證錄入!$G$6:$G$505,$I101))</f>
        <v/>
      </c>
      <c r="F101" s="47" t="str">
        <f aca="false">IF($I101="","",INDEX(憑證錄入!$H$6:$H$505,$I101))</f>
        <v/>
      </c>
      <c r="G101" s="23" t="str">
        <f aca="false">IF(J101="","",IF(ROUND(J101,2)&gt;0,"借",IF(ROUND(J101,2)&lt;0,"貸","平")))</f>
        <v/>
      </c>
      <c r="H101" s="38" t="str">
        <f aca="false">IF(J101="","",ABS(J101))</f>
        <v/>
      </c>
      <c r="I101" s="33" t="str">
        <f aca="false">IF($B$4="","",IFERROR(MATCH($B$4&amp;"|"&amp;A101,憑證錄入!$O$6:$O$505,0),""))</f>
        <v/>
      </c>
      <c r="J101" s="58" t="str">
        <f aca="false">IF($I101="","",J100+E101-F101)</f>
        <v/>
      </c>
    </row>
    <row r="102" customFormat="false" ht="15" hidden="false" customHeight="false" outlineLevel="0" collapsed="false">
      <c r="A102" s="35" t="n">
        <v>93</v>
      </c>
      <c r="B102" s="36" t="str">
        <f aca="false">IF($I102="","",INDEX(憑證錄入!$B$6:$B$505,$I102))</f>
        <v/>
      </c>
      <c r="C102" s="37" t="str">
        <f aca="false">IF($I102="","",INDEX(憑證錄入!$A$6:$A$505,$I102)&amp;"")</f>
        <v/>
      </c>
      <c r="D102" s="8" t="str">
        <f aca="false">IF($I102="","",INDEX(憑證錄入!$D$6:$D$505,$I102)&amp;"")</f>
        <v/>
      </c>
      <c r="E102" s="47" t="str">
        <f aca="false">IF($I102="","",INDEX(憑證錄入!$G$6:$G$505,$I102))</f>
        <v/>
      </c>
      <c r="F102" s="47" t="str">
        <f aca="false">IF($I102="","",INDEX(憑證錄入!$H$6:$H$505,$I102))</f>
        <v/>
      </c>
      <c r="G102" s="23" t="str">
        <f aca="false">IF(J102="","",IF(ROUND(J102,2)&gt;0,"借",IF(ROUND(J102,2)&lt;0,"貸","平")))</f>
        <v/>
      </c>
      <c r="H102" s="38" t="str">
        <f aca="false">IF(J102="","",ABS(J102))</f>
        <v/>
      </c>
      <c r="I102" s="33" t="str">
        <f aca="false">IF($B$4="","",IFERROR(MATCH($B$4&amp;"|"&amp;A102,憑證錄入!$O$6:$O$505,0),""))</f>
        <v/>
      </c>
      <c r="J102" s="58" t="str">
        <f aca="false">IF($I102="","",J101+E102-F102)</f>
        <v/>
      </c>
    </row>
    <row r="103" customFormat="false" ht="15" hidden="false" customHeight="false" outlineLevel="0" collapsed="false">
      <c r="A103" s="35" t="n">
        <v>94</v>
      </c>
      <c r="B103" s="36" t="str">
        <f aca="false">IF($I103="","",INDEX(憑證錄入!$B$6:$B$505,$I103))</f>
        <v/>
      </c>
      <c r="C103" s="37" t="str">
        <f aca="false">IF($I103="","",INDEX(憑證錄入!$A$6:$A$505,$I103)&amp;"")</f>
        <v/>
      </c>
      <c r="D103" s="8" t="str">
        <f aca="false">IF($I103="","",INDEX(憑證錄入!$D$6:$D$505,$I103)&amp;"")</f>
        <v/>
      </c>
      <c r="E103" s="47" t="str">
        <f aca="false">IF($I103="","",INDEX(憑證錄入!$G$6:$G$505,$I103))</f>
        <v/>
      </c>
      <c r="F103" s="47" t="str">
        <f aca="false">IF($I103="","",INDEX(憑證錄入!$H$6:$H$505,$I103))</f>
        <v/>
      </c>
      <c r="G103" s="23" t="str">
        <f aca="false">IF(J103="","",IF(ROUND(J103,2)&gt;0,"借",IF(ROUND(J103,2)&lt;0,"貸","平")))</f>
        <v/>
      </c>
      <c r="H103" s="38" t="str">
        <f aca="false">IF(J103="","",ABS(J103))</f>
        <v/>
      </c>
      <c r="I103" s="33" t="str">
        <f aca="false">IF($B$4="","",IFERROR(MATCH($B$4&amp;"|"&amp;A103,憑證錄入!$O$6:$O$505,0),""))</f>
        <v/>
      </c>
      <c r="J103" s="58" t="str">
        <f aca="false">IF($I103="","",J102+E103-F103)</f>
        <v/>
      </c>
    </row>
    <row r="104" customFormat="false" ht="15" hidden="false" customHeight="false" outlineLevel="0" collapsed="false">
      <c r="A104" s="35" t="n">
        <v>95</v>
      </c>
      <c r="B104" s="36" t="str">
        <f aca="false">IF($I104="","",INDEX(憑證錄入!$B$6:$B$505,$I104))</f>
        <v/>
      </c>
      <c r="C104" s="37" t="str">
        <f aca="false">IF($I104="","",INDEX(憑證錄入!$A$6:$A$505,$I104)&amp;"")</f>
        <v/>
      </c>
      <c r="D104" s="8" t="str">
        <f aca="false">IF($I104="","",INDEX(憑證錄入!$D$6:$D$505,$I104)&amp;"")</f>
        <v/>
      </c>
      <c r="E104" s="47" t="str">
        <f aca="false">IF($I104="","",INDEX(憑證錄入!$G$6:$G$505,$I104))</f>
        <v/>
      </c>
      <c r="F104" s="47" t="str">
        <f aca="false">IF($I104="","",INDEX(憑證錄入!$H$6:$H$505,$I104))</f>
        <v/>
      </c>
      <c r="G104" s="23" t="str">
        <f aca="false">IF(J104="","",IF(ROUND(J104,2)&gt;0,"借",IF(ROUND(J104,2)&lt;0,"貸","平")))</f>
        <v/>
      </c>
      <c r="H104" s="38" t="str">
        <f aca="false">IF(J104="","",ABS(J104))</f>
        <v/>
      </c>
      <c r="I104" s="33" t="str">
        <f aca="false">IF($B$4="","",IFERROR(MATCH($B$4&amp;"|"&amp;A104,憑證錄入!$O$6:$O$505,0),""))</f>
        <v/>
      </c>
      <c r="J104" s="58" t="str">
        <f aca="false">IF($I104="","",J103+E104-F104)</f>
        <v/>
      </c>
    </row>
    <row r="105" customFormat="false" ht="15" hidden="false" customHeight="false" outlineLevel="0" collapsed="false">
      <c r="A105" s="35" t="n">
        <v>96</v>
      </c>
      <c r="B105" s="36" t="str">
        <f aca="false">IF($I105="","",INDEX(憑證錄入!$B$6:$B$505,$I105))</f>
        <v/>
      </c>
      <c r="C105" s="37" t="str">
        <f aca="false">IF($I105="","",INDEX(憑證錄入!$A$6:$A$505,$I105)&amp;"")</f>
        <v/>
      </c>
      <c r="D105" s="8" t="str">
        <f aca="false">IF($I105="","",INDEX(憑證錄入!$D$6:$D$505,$I105)&amp;"")</f>
        <v/>
      </c>
      <c r="E105" s="47" t="str">
        <f aca="false">IF($I105="","",INDEX(憑證錄入!$G$6:$G$505,$I105))</f>
        <v/>
      </c>
      <c r="F105" s="47" t="str">
        <f aca="false">IF($I105="","",INDEX(憑證錄入!$H$6:$H$505,$I105))</f>
        <v/>
      </c>
      <c r="G105" s="23" t="str">
        <f aca="false">IF(J105="","",IF(ROUND(J105,2)&gt;0,"借",IF(ROUND(J105,2)&lt;0,"貸","平")))</f>
        <v/>
      </c>
      <c r="H105" s="38" t="str">
        <f aca="false">IF(J105="","",ABS(J105))</f>
        <v/>
      </c>
      <c r="I105" s="33" t="str">
        <f aca="false">IF($B$4="","",IFERROR(MATCH($B$4&amp;"|"&amp;A105,憑證錄入!$O$6:$O$505,0),""))</f>
        <v/>
      </c>
      <c r="J105" s="58" t="str">
        <f aca="false">IF($I105="","",J104+E105-F105)</f>
        <v/>
      </c>
    </row>
    <row r="106" customFormat="false" ht="15" hidden="false" customHeight="false" outlineLevel="0" collapsed="false">
      <c r="A106" s="35" t="n">
        <v>97</v>
      </c>
      <c r="B106" s="36" t="str">
        <f aca="false">IF($I106="","",INDEX(憑證錄入!$B$6:$B$505,$I106))</f>
        <v/>
      </c>
      <c r="C106" s="37" t="str">
        <f aca="false">IF($I106="","",INDEX(憑證錄入!$A$6:$A$505,$I106)&amp;"")</f>
        <v/>
      </c>
      <c r="D106" s="8" t="str">
        <f aca="false">IF($I106="","",INDEX(憑證錄入!$D$6:$D$505,$I106)&amp;"")</f>
        <v/>
      </c>
      <c r="E106" s="47" t="str">
        <f aca="false">IF($I106="","",INDEX(憑證錄入!$G$6:$G$505,$I106))</f>
        <v/>
      </c>
      <c r="F106" s="47" t="str">
        <f aca="false">IF($I106="","",INDEX(憑證錄入!$H$6:$H$505,$I106))</f>
        <v/>
      </c>
      <c r="G106" s="23" t="str">
        <f aca="false">IF(J106="","",IF(ROUND(J106,2)&gt;0,"借",IF(ROUND(J106,2)&lt;0,"貸","平")))</f>
        <v/>
      </c>
      <c r="H106" s="38" t="str">
        <f aca="false">IF(J106="","",ABS(J106))</f>
        <v/>
      </c>
      <c r="I106" s="33" t="str">
        <f aca="false">IF($B$4="","",IFERROR(MATCH($B$4&amp;"|"&amp;A106,憑證錄入!$O$6:$O$505,0),""))</f>
        <v/>
      </c>
      <c r="J106" s="58" t="str">
        <f aca="false">IF($I106="","",J105+E106-F106)</f>
        <v/>
      </c>
    </row>
    <row r="107" customFormat="false" ht="15" hidden="false" customHeight="false" outlineLevel="0" collapsed="false">
      <c r="A107" s="35" t="n">
        <v>98</v>
      </c>
      <c r="B107" s="36" t="str">
        <f aca="false">IF($I107="","",INDEX(憑證錄入!$B$6:$B$505,$I107))</f>
        <v/>
      </c>
      <c r="C107" s="37" t="str">
        <f aca="false">IF($I107="","",INDEX(憑證錄入!$A$6:$A$505,$I107)&amp;"")</f>
        <v/>
      </c>
      <c r="D107" s="8" t="str">
        <f aca="false">IF($I107="","",INDEX(憑證錄入!$D$6:$D$505,$I107)&amp;"")</f>
        <v/>
      </c>
      <c r="E107" s="47" t="str">
        <f aca="false">IF($I107="","",INDEX(憑證錄入!$G$6:$G$505,$I107))</f>
        <v/>
      </c>
      <c r="F107" s="47" t="str">
        <f aca="false">IF($I107="","",INDEX(憑證錄入!$H$6:$H$505,$I107))</f>
        <v/>
      </c>
      <c r="G107" s="23" t="str">
        <f aca="false">IF(J107="","",IF(ROUND(J107,2)&gt;0,"借",IF(ROUND(J107,2)&lt;0,"貸","平")))</f>
        <v/>
      </c>
      <c r="H107" s="38" t="str">
        <f aca="false">IF(J107="","",ABS(J107))</f>
        <v/>
      </c>
      <c r="I107" s="33" t="str">
        <f aca="false">IF($B$4="","",IFERROR(MATCH($B$4&amp;"|"&amp;A107,憑證錄入!$O$6:$O$505,0),""))</f>
        <v/>
      </c>
      <c r="J107" s="58" t="str">
        <f aca="false">IF($I107="","",J106+E107-F107)</f>
        <v/>
      </c>
    </row>
    <row r="108" customFormat="false" ht="15" hidden="false" customHeight="false" outlineLevel="0" collapsed="false">
      <c r="A108" s="35" t="n">
        <v>99</v>
      </c>
      <c r="B108" s="36" t="str">
        <f aca="false">IF($I108="","",INDEX(憑證錄入!$B$6:$B$505,$I108))</f>
        <v/>
      </c>
      <c r="C108" s="37" t="str">
        <f aca="false">IF($I108="","",INDEX(憑證錄入!$A$6:$A$505,$I108)&amp;"")</f>
        <v/>
      </c>
      <c r="D108" s="8" t="str">
        <f aca="false">IF($I108="","",INDEX(憑證錄入!$D$6:$D$505,$I108)&amp;"")</f>
        <v/>
      </c>
      <c r="E108" s="47" t="str">
        <f aca="false">IF($I108="","",INDEX(憑證錄入!$G$6:$G$505,$I108))</f>
        <v/>
      </c>
      <c r="F108" s="47" t="str">
        <f aca="false">IF($I108="","",INDEX(憑證錄入!$H$6:$H$505,$I108))</f>
        <v/>
      </c>
      <c r="G108" s="23" t="str">
        <f aca="false">IF(J108="","",IF(ROUND(J108,2)&gt;0,"借",IF(ROUND(J108,2)&lt;0,"貸","平")))</f>
        <v/>
      </c>
      <c r="H108" s="38" t="str">
        <f aca="false">IF(J108="","",ABS(J108))</f>
        <v/>
      </c>
      <c r="I108" s="33" t="str">
        <f aca="false">IF($B$4="","",IFERROR(MATCH($B$4&amp;"|"&amp;A108,憑證錄入!$O$6:$O$505,0),""))</f>
        <v/>
      </c>
      <c r="J108" s="58" t="str">
        <f aca="false">IF($I108="","",J107+E108-F108)</f>
        <v/>
      </c>
    </row>
    <row r="109" customFormat="false" ht="15" hidden="false" customHeight="false" outlineLevel="0" collapsed="false">
      <c r="A109" s="35" t="n">
        <v>100</v>
      </c>
      <c r="B109" s="36" t="str">
        <f aca="false">IF($I109="","",INDEX(憑證錄入!$B$6:$B$505,$I109))</f>
        <v/>
      </c>
      <c r="C109" s="37" t="str">
        <f aca="false">IF($I109="","",INDEX(憑證錄入!$A$6:$A$505,$I109)&amp;"")</f>
        <v/>
      </c>
      <c r="D109" s="8" t="str">
        <f aca="false">IF($I109="","",INDEX(憑證錄入!$D$6:$D$505,$I109)&amp;"")</f>
        <v/>
      </c>
      <c r="E109" s="47" t="str">
        <f aca="false">IF($I109="","",INDEX(憑證錄入!$G$6:$G$505,$I109))</f>
        <v/>
      </c>
      <c r="F109" s="47" t="str">
        <f aca="false">IF($I109="","",INDEX(憑證錄入!$H$6:$H$505,$I109))</f>
        <v/>
      </c>
      <c r="G109" s="23" t="str">
        <f aca="false">IF(J109="","",IF(ROUND(J109,2)&gt;0,"借",IF(ROUND(J109,2)&lt;0,"貸","平")))</f>
        <v/>
      </c>
      <c r="H109" s="38" t="str">
        <f aca="false">IF(J109="","",ABS(J109))</f>
        <v/>
      </c>
      <c r="I109" s="33" t="str">
        <f aca="false">IF($B$4="","",IFERROR(MATCH($B$4&amp;"|"&amp;A109,憑證錄入!$O$6:$O$505,0),""))</f>
        <v/>
      </c>
      <c r="J109" s="58" t="str">
        <f aca="false">IF($I109="","",J108+E109-F109)</f>
        <v/>
      </c>
    </row>
    <row r="110" customFormat="false" ht="15" hidden="false" customHeight="false" outlineLevel="0" collapsed="false">
      <c r="A110" s="35" t="n">
        <v>101</v>
      </c>
      <c r="B110" s="36" t="str">
        <f aca="false">IF($I110="","",INDEX(憑證錄入!$B$6:$B$505,$I110))</f>
        <v/>
      </c>
      <c r="C110" s="37" t="str">
        <f aca="false">IF($I110="","",INDEX(憑證錄入!$A$6:$A$505,$I110)&amp;"")</f>
        <v/>
      </c>
      <c r="D110" s="8" t="str">
        <f aca="false">IF($I110="","",INDEX(憑證錄入!$D$6:$D$505,$I110)&amp;"")</f>
        <v/>
      </c>
      <c r="E110" s="47" t="str">
        <f aca="false">IF($I110="","",INDEX(憑證錄入!$G$6:$G$505,$I110))</f>
        <v/>
      </c>
      <c r="F110" s="47" t="str">
        <f aca="false">IF($I110="","",INDEX(憑證錄入!$H$6:$H$505,$I110))</f>
        <v/>
      </c>
      <c r="G110" s="23" t="str">
        <f aca="false">IF(J110="","",IF(ROUND(J110,2)&gt;0,"借",IF(ROUND(J110,2)&lt;0,"貸","平")))</f>
        <v/>
      </c>
      <c r="H110" s="38" t="str">
        <f aca="false">IF(J110="","",ABS(J110))</f>
        <v/>
      </c>
      <c r="I110" s="33" t="str">
        <f aca="false">IF($B$4="","",IFERROR(MATCH($B$4&amp;"|"&amp;A110,憑證錄入!$O$6:$O$505,0),""))</f>
        <v/>
      </c>
      <c r="J110" s="58" t="str">
        <f aca="false">IF($I110="","",J109+E110-F110)</f>
        <v/>
      </c>
    </row>
    <row r="111" customFormat="false" ht="15" hidden="false" customHeight="false" outlineLevel="0" collapsed="false">
      <c r="A111" s="35" t="n">
        <v>102</v>
      </c>
      <c r="B111" s="36" t="str">
        <f aca="false">IF($I111="","",INDEX(憑證錄入!$B$6:$B$505,$I111))</f>
        <v/>
      </c>
      <c r="C111" s="37" t="str">
        <f aca="false">IF($I111="","",INDEX(憑證錄入!$A$6:$A$505,$I111)&amp;"")</f>
        <v/>
      </c>
      <c r="D111" s="8" t="str">
        <f aca="false">IF($I111="","",INDEX(憑證錄入!$D$6:$D$505,$I111)&amp;"")</f>
        <v/>
      </c>
      <c r="E111" s="47" t="str">
        <f aca="false">IF($I111="","",INDEX(憑證錄入!$G$6:$G$505,$I111))</f>
        <v/>
      </c>
      <c r="F111" s="47" t="str">
        <f aca="false">IF($I111="","",INDEX(憑證錄入!$H$6:$H$505,$I111))</f>
        <v/>
      </c>
      <c r="G111" s="23" t="str">
        <f aca="false">IF(J111="","",IF(ROUND(J111,2)&gt;0,"借",IF(ROUND(J111,2)&lt;0,"貸","平")))</f>
        <v/>
      </c>
      <c r="H111" s="38" t="str">
        <f aca="false">IF(J111="","",ABS(J111))</f>
        <v/>
      </c>
      <c r="I111" s="33" t="str">
        <f aca="false">IF($B$4="","",IFERROR(MATCH($B$4&amp;"|"&amp;A111,憑證錄入!$O$6:$O$505,0),""))</f>
        <v/>
      </c>
      <c r="J111" s="58" t="str">
        <f aca="false">IF($I111="","",J110+E111-F111)</f>
        <v/>
      </c>
    </row>
    <row r="112" customFormat="false" ht="15" hidden="false" customHeight="false" outlineLevel="0" collapsed="false">
      <c r="A112" s="35" t="n">
        <v>103</v>
      </c>
      <c r="B112" s="36" t="str">
        <f aca="false">IF($I112="","",INDEX(憑證錄入!$B$6:$B$505,$I112))</f>
        <v/>
      </c>
      <c r="C112" s="37" t="str">
        <f aca="false">IF($I112="","",INDEX(憑證錄入!$A$6:$A$505,$I112)&amp;"")</f>
        <v/>
      </c>
      <c r="D112" s="8" t="str">
        <f aca="false">IF($I112="","",INDEX(憑證錄入!$D$6:$D$505,$I112)&amp;"")</f>
        <v/>
      </c>
      <c r="E112" s="47" t="str">
        <f aca="false">IF($I112="","",INDEX(憑證錄入!$G$6:$G$505,$I112))</f>
        <v/>
      </c>
      <c r="F112" s="47" t="str">
        <f aca="false">IF($I112="","",INDEX(憑證錄入!$H$6:$H$505,$I112))</f>
        <v/>
      </c>
      <c r="G112" s="23" t="str">
        <f aca="false">IF(J112="","",IF(ROUND(J112,2)&gt;0,"借",IF(ROUND(J112,2)&lt;0,"貸","平")))</f>
        <v/>
      </c>
      <c r="H112" s="38" t="str">
        <f aca="false">IF(J112="","",ABS(J112))</f>
        <v/>
      </c>
      <c r="I112" s="33" t="str">
        <f aca="false">IF($B$4="","",IFERROR(MATCH($B$4&amp;"|"&amp;A112,憑證錄入!$O$6:$O$505,0),""))</f>
        <v/>
      </c>
      <c r="J112" s="58" t="str">
        <f aca="false">IF($I112="","",J111+E112-F112)</f>
        <v/>
      </c>
    </row>
    <row r="113" customFormat="false" ht="15" hidden="false" customHeight="false" outlineLevel="0" collapsed="false">
      <c r="A113" s="35" t="n">
        <v>104</v>
      </c>
      <c r="B113" s="36" t="str">
        <f aca="false">IF($I113="","",INDEX(憑證錄入!$B$6:$B$505,$I113))</f>
        <v/>
      </c>
      <c r="C113" s="37" t="str">
        <f aca="false">IF($I113="","",INDEX(憑證錄入!$A$6:$A$505,$I113)&amp;"")</f>
        <v/>
      </c>
      <c r="D113" s="8" t="str">
        <f aca="false">IF($I113="","",INDEX(憑證錄入!$D$6:$D$505,$I113)&amp;"")</f>
        <v/>
      </c>
      <c r="E113" s="47" t="str">
        <f aca="false">IF($I113="","",INDEX(憑證錄入!$G$6:$G$505,$I113))</f>
        <v/>
      </c>
      <c r="F113" s="47" t="str">
        <f aca="false">IF($I113="","",INDEX(憑證錄入!$H$6:$H$505,$I113))</f>
        <v/>
      </c>
      <c r="G113" s="23" t="str">
        <f aca="false">IF(J113="","",IF(ROUND(J113,2)&gt;0,"借",IF(ROUND(J113,2)&lt;0,"貸","平")))</f>
        <v/>
      </c>
      <c r="H113" s="38" t="str">
        <f aca="false">IF(J113="","",ABS(J113))</f>
        <v/>
      </c>
      <c r="I113" s="33" t="str">
        <f aca="false">IF($B$4="","",IFERROR(MATCH($B$4&amp;"|"&amp;A113,憑證錄入!$O$6:$O$505,0),""))</f>
        <v/>
      </c>
      <c r="J113" s="58" t="str">
        <f aca="false">IF($I113="","",J112+E113-F113)</f>
        <v/>
      </c>
    </row>
    <row r="114" customFormat="false" ht="15" hidden="false" customHeight="false" outlineLevel="0" collapsed="false">
      <c r="A114" s="35" t="n">
        <v>105</v>
      </c>
      <c r="B114" s="36" t="str">
        <f aca="false">IF($I114="","",INDEX(憑證錄入!$B$6:$B$505,$I114))</f>
        <v/>
      </c>
      <c r="C114" s="37" t="str">
        <f aca="false">IF($I114="","",INDEX(憑證錄入!$A$6:$A$505,$I114)&amp;"")</f>
        <v/>
      </c>
      <c r="D114" s="8" t="str">
        <f aca="false">IF($I114="","",INDEX(憑證錄入!$D$6:$D$505,$I114)&amp;"")</f>
        <v/>
      </c>
      <c r="E114" s="47" t="str">
        <f aca="false">IF($I114="","",INDEX(憑證錄入!$G$6:$G$505,$I114))</f>
        <v/>
      </c>
      <c r="F114" s="47" t="str">
        <f aca="false">IF($I114="","",INDEX(憑證錄入!$H$6:$H$505,$I114))</f>
        <v/>
      </c>
      <c r="G114" s="23" t="str">
        <f aca="false">IF(J114="","",IF(ROUND(J114,2)&gt;0,"借",IF(ROUND(J114,2)&lt;0,"貸","平")))</f>
        <v/>
      </c>
      <c r="H114" s="38" t="str">
        <f aca="false">IF(J114="","",ABS(J114))</f>
        <v/>
      </c>
      <c r="I114" s="33" t="str">
        <f aca="false">IF($B$4="","",IFERROR(MATCH($B$4&amp;"|"&amp;A114,憑證錄入!$O$6:$O$505,0),""))</f>
        <v/>
      </c>
      <c r="J114" s="58" t="str">
        <f aca="false">IF($I114="","",J113+E114-F114)</f>
        <v/>
      </c>
    </row>
    <row r="115" customFormat="false" ht="15" hidden="false" customHeight="false" outlineLevel="0" collapsed="false">
      <c r="A115" s="35" t="n">
        <v>106</v>
      </c>
      <c r="B115" s="36" t="str">
        <f aca="false">IF($I115="","",INDEX(憑證錄入!$B$6:$B$505,$I115))</f>
        <v/>
      </c>
      <c r="C115" s="37" t="str">
        <f aca="false">IF($I115="","",INDEX(憑證錄入!$A$6:$A$505,$I115)&amp;"")</f>
        <v/>
      </c>
      <c r="D115" s="8" t="str">
        <f aca="false">IF($I115="","",INDEX(憑證錄入!$D$6:$D$505,$I115)&amp;"")</f>
        <v/>
      </c>
      <c r="E115" s="47" t="str">
        <f aca="false">IF($I115="","",INDEX(憑證錄入!$G$6:$G$505,$I115))</f>
        <v/>
      </c>
      <c r="F115" s="47" t="str">
        <f aca="false">IF($I115="","",INDEX(憑證錄入!$H$6:$H$505,$I115))</f>
        <v/>
      </c>
      <c r="G115" s="23" t="str">
        <f aca="false">IF(J115="","",IF(ROUND(J115,2)&gt;0,"借",IF(ROUND(J115,2)&lt;0,"貸","平")))</f>
        <v/>
      </c>
      <c r="H115" s="38" t="str">
        <f aca="false">IF(J115="","",ABS(J115))</f>
        <v/>
      </c>
      <c r="I115" s="33" t="str">
        <f aca="false">IF($B$4="","",IFERROR(MATCH($B$4&amp;"|"&amp;A115,憑證錄入!$O$6:$O$505,0),""))</f>
        <v/>
      </c>
      <c r="J115" s="58" t="str">
        <f aca="false">IF($I115="","",J114+E115-F115)</f>
        <v/>
      </c>
    </row>
    <row r="116" customFormat="false" ht="15" hidden="false" customHeight="false" outlineLevel="0" collapsed="false">
      <c r="A116" s="35" t="n">
        <v>107</v>
      </c>
      <c r="B116" s="36" t="str">
        <f aca="false">IF($I116="","",INDEX(憑證錄入!$B$6:$B$505,$I116))</f>
        <v/>
      </c>
      <c r="C116" s="37" t="str">
        <f aca="false">IF($I116="","",INDEX(憑證錄入!$A$6:$A$505,$I116)&amp;"")</f>
        <v/>
      </c>
      <c r="D116" s="8" t="str">
        <f aca="false">IF($I116="","",INDEX(憑證錄入!$D$6:$D$505,$I116)&amp;"")</f>
        <v/>
      </c>
      <c r="E116" s="47" t="str">
        <f aca="false">IF($I116="","",INDEX(憑證錄入!$G$6:$G$505,$I116))</f>
        <v/>
      </c>
      <c r="F116" s="47" t="str">
        <f aca="false">IF($I116="","",INDEX(憑證錄入!$H$6:$H$505,$I116))</f>
        <v/>
      </c>
      <c r="G116" s="23" t="str">
        <f aca="false">IF(J116="","",IF(ROUND(J116,2)&gt;0,"借",IF(ROUND(J116,2)&lt;0,"貸","平")))</f>
        <v/>
      </c>
      <c r="H116" s="38" t="str">
        <f aca="false">IF(J116="","",ABS(J116))</f>
        <v/>
      </c>
      <c r="I116" s="33" t="str">
        <f aca="false">IF($B$4="","",IFERROR(MATCH($B$4&amp;"|"&amp;A116,憑證錄入!$O$6:$O$505,0),""))</f>
        <v/>
      </c>
      <c r="J116" s="58" t="str">
        <f aca="false">IF($I116="","",J115+E116-F116)</f>
        <v/>
      </c>
    </row>
    <row r="117" customFormat="false" ht="15" hidden="false" customHeight="false" outlineLevel="0" collapsed="false">
      <c r="A117" s="35" t="n">
        <v>108</v>
      </c>
      <c r="B117" s="36" t="str">
        <f aca="false">IF($I117="","",INDEX(憑證錄入!$B$6:$B$505,$I117))</f>
        <v/>
      </c>
      <c r="C117" s="37" t="str">
        <f aca="false">IF($I117="","",INDEX(憑證錄入!$A$6:$A$505,$I117)&amp;"")</f>
        <v/>
      </c>
      <c r="D117" s="8" t="str">
        <f aca="false">IF($I117="","",INDEX(憑證錄入!$D$6:$D$505,$I117)&amp;"")</f>
        <v/>
      </c>
      <c r="E117" s="47" t="str">
        <f aca="false">IF($I117="","",INDEX(憑證錄入!$G$6:$G$505,$I117))</f>
        <v/>
      </c>
      <c r="F117" s="47" t="str">
        <f aca="false">IF($I117="","",INDEX(憑證錄入!$H$6:$H$505,$I117))</f>
        <v/>
      </c>
      <c r="G117" s="23" t="str">
        <f aca="false">IF(J117="","",IF(ROUND(J117,2)&gt;0,"借",IF(ROUND(J117,2)&lt;0,"貸","平")))</f>
        <v/>
      </c>
      <c r="H117" s="38" t="str">
        <f aca="false">IF(J117="","",ABS(J117))</f>
        <v/>
      </c>
      <c r="I117" s="33" t="str">
        <f aca="false">IF($B$4="","",IFERROR(MATCH($B$4&amp;"|"&amp;A117,憑證錄入!$O$6:$O$505,0),""))</f>
        <v/>
      </c>
      <c r="J117" s="58" t="str">
        <f aca="false">IF($I117="","",J116+E117-F117)</f>
        <v/>
      </c>
    </row>
    <row r="118" customFormat="false" ht="15" hidden="false" customHeight="false" outlineLevel="0" collapsed="false">
      <c r="A118" s="35" t="n">
        <v>109</v>
      </c>
      <c r="B118" s="36" t="str">
        <f aca="false">IF($I118="","",INDEX(憑證錄入!$B$6:$B$505,$I118))</f>
        <v/>
      </c>
      <c r="C118" s="37" t="str">
        <f aca="false">IF($I118="","",INDEX(憑證錄入!$A$6:$A$505,$I118)&amp;"")</f>
        <v/>
      </c>
      <c r="D118" s="8" t="str">
        <f aca="false">IF($I118="","",INDEX(憑證錄入!$D$6:$D$505,$I118)&amp;"")</f>
        <v/>
      </c>
      <c r="E118" s="47" t="str">
        <f aca="false">IF($I118="","",INDEX(憑證錄入!$G$6:$G$505,$I118))</f>
        <v/>
      </c>
      <c r="F118" s="47" t="str">
        <f aca="false">IF($I118="","",INDEX(憑證錄入!$H$6:$H$505,$I118))</f>
        <v/>
      </c>
      <c r="G118" s="23" t="str">
        <f aca="false">IF(J118="","",IF(ROUND(J118,2)&gt;0,"借",IF(ROUND(J118,2)&lt;0,"貸","平")))</f>
        <v/>
      </c>
      <c r="H118" s="38" t="str">
        <f aca="false">IF(J118="","",ABS(J118))</f>
        <v/>
      </c>
      <c r="I118" s="33" t="str">
        <f aca="false">IF($B$4="","",IFERROR(MATCH($B$4&amp;"|"&amp;A118,憑證錄入!$O$6:$O$505,0),""))</f>
        <v/>
      </c>
      <c r="J118" s="58" t="str">
        <f aca="false">IF($I118="","",J117+E118-F118)</f>
        <v/>
      </c>
    </row>
    <row r="119" customFormat="false" ht="15" hidden="false" customHeight="false" outlineLevel="0" collapsed="false">
      <c r="A119" s="35" t="n">
        <v>110</v>
      </c>
      <c r="B119" s="36" t="str">
        <f aca="false">IF($I119="","",INDEX(憑證錄入!$B$6:$B$505,$I119))</f>
        <v/>
      </c>
      <c r="C119" s="37" t="str">
        <f aca="false">IF($I119="","",INDEX(憑證錄入!$A$6:$A$505,$I119)&amp;"")</f>
        <v/>
      </c>
      <c r="D119" s="8" t="str">
        <f aca="false">IF($I119="","",INDEX(憑證錄入!$D$6:$D$505,$I119)&amp;"")</f>
        <v/>
      </c>
      <c r="E119" s="47" t="str">
        <f aca="false">IF($I119="","",INDEX(憑證錄入!$G$6:$G$505,$I119))</f>
        <v/>
      </c>
      <c r="F119" s="47" t="str">
        <f aca="false">IF($I119="","",INDEX(憑證錄入!$H$6:$H$505,$I119))</f>
        <v/>
      </c>
      <c r="G119" s="23" t="str">
        <f aca="false">IF(J119="","",IF(ROUND(J119,2)&gt;0,"借",IF(ROUND(J119,2)&lt;0,"貸","平")))</f>
        <v/>
      </c>
      <c r="H119" s="38" t="str">
        <f aca="false">IF(J119="","",ABS(J119))</f>
        <v/>
      </c>
      <c r="I119" s="33" t="str">
        <f aca="false">IF($B$4="","",IFERROR(MATCH($B$4&amp;"|"&amp;A119,憑證錄入!$O$6:$O$505,0),""))</f>
        <v/>
      </c>
      <c r="J119" s="58" t="str">
        <f aca="false">IF($I119="","",J118+E119-F119)</f>
        <v/>
      </c>
    </row>
    <row r="120" customFormat="false" ht="15" hidden="false" customHeight="false" outlineLevel="0" collapsed="false">
      <c r="A120" s="35" t="n">
        <v>111</v>
      </c>
      <c r="B120" s="36" t="str">
        <f aca="false">IF($I120="","",INDEX(憑證錄入!$B$6:$B$505,$I120))</f>
        <v/>
      </c>
      <c r="C120" s="37" t="str">
        <f aca="false">IF($I120="","",INDEX(憑證錄入!$A$6:$A$505,$I120)&amp;"")</f>
        <v/>
      </c>
      <c r="D120" s="8" t="str">
        <f aca="false">IF($I120="","",INDEX(憑證錄入!$D$6:$D$505,$I120)&amp;"")</f>
        <v/>
      </c>
      <c r="E120" s="47" t="str">
        <f aca="false">IF($I120="","",INDEX(憑證錄入!$G$6:$G$505,$I120))</f>
        <v/>
      </c>
      <c r="F120" s="47" t="str">
        <f aca="false">IF($I120="","",INDEX(憑證錄入!$H$6:$H$505,$I120))</f>
        <v/>
      </c>
      <c r="G120" s="23" t="str">
        <f aca="false">IF(J120="","",IF(ROUND(J120,2)&gt;0,"借",IF(ROUND(J120,2)&lt;0,"貸","平")))</f>
        <v/>
      </c>
      <c r="H120" s="38" t="str">
        <f aca="false">IF(J120="","",ABS(J120))</f>
        <v/>
      </c>
      <c r="I120" s="33" t="str">
        <f aca="false">IF($B$4="","",IFERROR(MATCH($B$4&amp;"|"&amp;A120,憑證錄入!$O$6:$O$505,0),""))</f>
        <v/>
      </c>
      <c r="J120" s="58" t="str">
        <f aca="false">IF($I120="","",J119+E120-F120)</f>
        <v/>
      </c>
    </row>
    <row r="121" customFormat="false" ht="15" hidden="false" customHeight="false" outlineLevel="0" collapsed="false">
      <c r="A121" s="35" t="n">
        <v>112</v>
      </c>
      <c r="B121" s="36" t="str">
        <f aca="false">IF($I121="","",INDEX(憑證錄入!$B$6:$B$505,$I121))</f>
        <v/>
      </c>
      <c r="C121" s="37" t="str">
        <f aca="false">IF($I121="","",INDEX(憑證錄入!$A$6:$A$505,$I121)&amp;"")</f>
        <v/>
      </c>
      <c r="D121" s="8" t="str">
        <f aca="false">IF($I121="","",INDEX(憑證錄入!$D$6:$D$505,$I121)&amp;"")</f>
        <v/>
      </c>
      <c r="E121" s="47" t="str">
        <f aca="false">IF($I121="","",INDEX(憑證錄入!$G$6:$G$505,$I121))</f>
        <v/>
      </c>
      <c r="F121" s="47" t="str">
        <f aca="false">IF($I121="","",INDEX(憑證錄入!$H$6:$H$505,$I121))</f>
        <v/>
      </c>
      <c r="G121" s="23" t="str">
        <f aca="false">IF(J121="","",IF(ROUND(J121,2)&gt;0,"借",IF(ROUND(J121,2)&lt;0,"貸","平")))</f>
        <v/>
      </c>
      <c r="H121" s="38" t="str">
        <f aca="false">IF(J121="","",ABS(J121))</f>
        <v/>
      </c>
      <c r="I121" s="33" t="str">
        <f aca="false">IF($B$4="","",IFERROR(MATCH($B$4&amp;"|"&amp;A121,憑證錄入!$O$6:$O$505,0),""))</f>
        <v/>
      </c>
      <c r="J121" s="58" t="str">
        <f aca="false">IF($I121="","",J120+E121-F121)</f>
        <v/>
      </c>
    </row>
    <row r="122" customFormat="false" ht="15" hidden="false" customHeight="false" outlineLevel="0" collapsed="false">
      <c r="A122" s="35" t="n">
        <v>113</v>
      </c>
      <c r="B122" s="36" t="str">
        <f aca="false">IF($I122="","",INDEX(憑證錄入!$B$6:$B$505,$I122))</f>
        <v/>
      </c>
      <c r="C122" s="37" t="str">
        <f aca="false">IF($I122="","",INDEX(憑證錄入!$A$6:$A$505,$I122)&amp;"")</f>
        <v/>
      </c>
      <c r="D122" s="8" t="str">
        <f aca="false">IF($I122="","",INDEX(憑證錄入!$D$6:$D$505,$I122)&amp;"")</f>
        <v/>
      </c>
      <c r="E122" s="47" t="str">
        <f aca="false">IF($I122="","",INDEX(憑證錄入!$G$6:$G$505,$I122))</f>
        <v/>
      </c>
      <c r="F122" s="47" t="str">
        <f aca="false">IF($I122="","",INDEX(憑證錄入!$H$6:$H$505,$I122))</f>
        <v/>
      </c>
      <c r="G122" s="23" t="str">
        <f aca="false">IF(J122="","",IF(ROUND(J122,2)&gt;0,"借",IF(ROUND(J122,2)&lt;0,"貸","平")))</f>
        <v/>
      </c>
      <c r="H122" s="38" t="str">
        <f aca="false">IF(J122="","",ABS(J122))</f>
        <v/>
      </c>
      <c r="I122" s="33" t="str">
        <f aca="false">IF($B$4="","",IFERROR(MATCH($B$4&amp;"|"&amp;A122,憑證錄入!$O$6:$O$505,0),""))</f>
        <v/>
      </c>
      <c r="J122" s="58" t="str">
        <f aca="false">IF($I122="","",J121+E122-F122)</f>
        <v/>
      </c>
    </row>
    <row r="123" customFormat="false" ht="15" hidden="false" customHeight="false" outlineLevel="0" collapsed="false">
      <c r="A123" s="35" t="n">
        <v>114</v>
      </c>
      <c r="B123" s="36" t="str">
        <f aca="false">IF($I123="","",INDEX(憑證錄入!$B$6:$B$505,$I123))</f>
        <v/>
      </c>
      <c r="C123" s="37" t="str">
        <f aca="false">IF($I123="","",INDEX(憑證錄入!$A$6:$A$505,$I123)&amp;"")</f>
        <v/>
      </c>
      <c r="D123" s="8" t="str">
        <f aca="false">IF($I123="","",INDEX(憑證錄入!$D$6:$D$505,$I123)&amp;"")</f>
        <v/>
      </c>
      <c r="E123" s="47" t="str">
        <f aca="false">IF($I123="","",INDEX(憑證錄入!$G$6:$G$505,$I123))</f>
        <v/>
      </c>
      <c r="F123" s="47" t="str">
        <f aca="false">IF($I123="","",INDEX(憑證錄入!$H$6:$H$505,$I123))</f>
        <v/>
      </c>
      <c r="G123" s="23" t="str">
        <f aca="false">IF(J123="","",IF(ROUND(J123,2)&gt;0,"借",IF(ROUND(J123,2)&lt;0,"貸","平")))</f>
        <v/>
      </c>
      <c r="H123" s="38" t="str">
        <f aca="false">IF(J123="","",ABS(J123))</f>
        <v/>
      </c>
      <c r="I123" s="33" t="str">
        <f aca="false">IF($B$4="","",IFERROR(MATCH($B$4&amp;"|"&amp;A123,憑證錄入!$O$6:$O$505,0),""))</f>
        <v/>
      </c>
      <c r="J123" s="58" t="str">
        <f aca="false">IF($I123="","",J122+E123-F123)</f>
        <v/>
      </c>
    </row>
    <row r="124" customFormat="false" ht="15" hidden="false" customHeight="false" outlineLevel="0" collapsed="false">
      <c r="A124" s="35" t="n">
        <v>115</v>
      </c>
      <c r="B124" s="36" t="str">
        <f aca="false">IF($I124="","",INDEX(憑證錄入!$B$6:$B$505,$I124))</f>
        <v/>
      </c>
      <c r="C124" s="37" t="str">
        <f aca="false">IF($I124="","",INDEX(憑證錄入!$A$6:$A$505,$I124)&amp;"")</f>
        <v/>
      </c>
      <c r="D124" s="8" t="str">
        <f aca="false">IF($I124="","",INDEX(憑證錄入!$D$6:$D$505,$I124)&amp;"")</f>
        <v/>
      </c>
      <c r="E124" s="47" t="str">
        <f aca="false">IF($I124="","",INDEX(憑證錄入!$G$6:$G$505,$I124))</f>
        <v/>
      </c>
      <c r="F124" s="47" t="str">
        <f aca="false">IF($I124="","",INDEX(憑證錄入!$H$6:$H$505,$I124))</f>
        <v/>
      </c>
      <c r="G124" s="23" t="str">
        <f aca="false">IF(J124="","",IF(ROUND(J124,2)&gt;0,"借",IF(ROUND(J124,2)&lt;0,"貸","平")))</f>
        <v/>
      </c>
      <c r="H124" s="38" t="str">
        <f aca="false">IF(J124="","",ABS(J124))</f>
        <v/>
      </c>
      <c r="I124" s="33" t="str">
        <f aca="false">IF($B$4="","",IFERROR(MATCH($B$4&amp;"|"&amp;A124,憑證錄入!$O$6:$O$505,0),""))</f>
        <v/>
      </c>
      <c r="J124" s="58" t="str">
        <f aca="false">IF($I124="","",J123+E124-F124)</f>
        <v/>
      </c>
    </row>
    <row r="125" customFormat="false" ht="15" hidden="false" customHeight="false" outlineLevel="0" collapsed="false">
      <c r="A125" s="35" t="n">
        <v>116</v>
      </c>
      <c r="B125" s="36" t="str">
        <f aca="false">IF($I125="","",INDEX(憑證錄入!$B$6:$B$505,$I125))</f>
        <v/>
      </c>
      <c r="C125" s="37" t="str">
        <f aca="false">IF($I125="","",INDEX(憑證錄入!$A$6:$A$505,$I125)&amp;"")</f>
        <v/>
      </c>
      <c r="D125" s="8" t="str">
        <f aca="false">IF($I125="","",INDEX(憑證錄入!$D$6:$D$505,$I125)&amp;"")</f>
        <v/>
      </c>
      <c r="E125" s="47" t="str">
        <f aca="false">IF($I125="","",INDEX(憑證錄入!$G$6:$G$505,$I125))</f>
        <v/>
      </c>
      <c r="F125" s="47" t="str">
        <f aca="false">IF($I125="","",INDEX(憑證錄入!$H$6:$H$505,$I125))</f>
        <v/>
      </c>
      <c r="G125" s="23" t="str">
        <f aca="false">IF(J125="","",IF(ROUND(J125,2)&gt;0,"借",IF(ROUND(J125,2)&lt;0,"貸","平")))</f>
        <v/>
      </c>
      <c r="H125" s="38" t="str">
        <f aca="false">IF(J125="","",ABS(J125))</f>
        <v/>
      </c>
      <c r="I125" s="33" t="str">
        <f aca="false">IF($B$4="","",IFERROR(MATCH($B$4&amp;"|"&amp;A125,憑證錄入!$O$6:$O$505,0),""))</f>
        <v/>
      </c>
      <c r="J125" s="58" t="str">
        <f aca="false">IF($I125="","",J124+E125-F125)</f>
        <v/>
      </c>
    </row>
    <row r="126" customFormat="false" ht="15" hidden="false" customHeight="false" outlineLevel="0" collapsed="false">
      <c r="A126" s="35" t="n">
        <v>117</v>
      </c>
      <c r="B126" s="36" t="str">
        <f aca="false">IF($I126="","",INDEX(憑證錄入!$B$6:$B$505,$I126))</f>
        <v/>
      </c>
      <c r="C126" s="37" t="str">
        <f aca="false">IF($I126="","",INDEX(憑證錄入!$A$6:$A$505,$I126)&amp;"")</f>
        <v/>
      </c>
      <c r="D126" s="8" t="str">
        <f aca="false">IF($I126="","",INDEX(憑證錄入!$D$6:$D$505,$I126)&amp;"")</f>
        <v/>
      </c>
      <c r="E126" s="47" t="str">
        <f aca="false">IF($I126="","",INDEX(憑證錄入!$G$6:$G$505,$I126))</f>
        <v/>
      </c>
      <c r="F126" s="47" t="str">
        <f aca="false">IF($I126="","",INDEX(憑證錄入!$H$6:$H$505,$I126))</f>
        <v/>
      </c>
      <c r="G126" s="23" t="str">
        <f aca="false">IF(J126="","",IF(ROUND(J126,2)&gt;0,"借",IF(ROUND(J126,2)&lt;0,"貸","平")))</f>
        <v/>
      </c>
      <c r="H126" s="38" t="str">
        <f aca="false">IF(J126="","",ABS(J126))</f>
        <v/>
      </c>
      <c r="I126" s="33" t="str">
        <f aca="false">IF($B$4="","",IFERROR(MATCH($B$4&amp;"|"&amp;A126,憑證錄入!$O$6:$O$505,0),""))</f>
        <v/>
      </c>
      <c r="J126" s="58" t="str">
        <f aca="false">IF($I126="","",J125+E126-F126)</f>
        <v/>
      </c>
    </row>
    <row r="127" customFormat="false" ht="15" hidden="false" customHeight="false" outlineLevel="0" collapsed="false">
      <c r="A127" s="35" t="n">
        <v>118</v>
      </c>
      <c r="B127" s="36" t="str">
        <f aca="false">IF($I127="","",INDEX(憑證錄入!$B$6:$B$505,$I127))</f>
        <v/>
      </c>
      <c r="C127" s="37" t="str">
        <f aca="false">IF($I127="","",INDEX(憑證錄入!$A$6:$A$505,$I127)&amp;"")</f>
        <v/>
      </c>
      <c r="D127" s="8" t="str">
        <f aca="false">IF($I127="","",INDEX(憑證錄入!$D$6:$D$505,$I127)&amp;"")</f>
        <v/>
      </c>
      <c r="E127" s="47" t="str">
        <f aca="false">IF($I127="","",INDEX(憑證錄入!$G$6:$G$505,$I127))</f>
        <v/>
      </c>
      <c r="F127" s="47" t="str">
        <f aca="false">IF($I127="","",INDEX(憑證錄入!$H$6:$H$505,$I127))</f>
        <v/>
      </c>
      <c r="G127" s="23" t="str">
        <f aca="false">IF(J127="","",IF(ROUND(J127,2)&gt;0,"借",IF(ROUND(J127,2)&lt;0,"貸","平")))</f>
        <v/>
      </c>
      <c r="H127" s="38" t="str">
        <f aca="false">IF(J127="","",ABS(J127))</f>
        <v/>
      </c>
      <c r="I127" s="33" t="str">
        <f aca="false">IF($B$4="","",IFERROR(MATCH($B$4&amp;"|"&amp;A127,憑證錄入!$O$6:$O$505,0),""))</f>
        <v/>
      </c>
      <c r="J127" s="58" t="str">
        <f aca="false">IF($I127="","",J126+E127-F127)</f>
        <v/>
      </c>
    </row>
    <row r="128" customFormat="false" ht="15" hidden="false" customHeight="false" outlineLevel="0" collapsed="false">
      <c r="A128" s="35" t="n">
        <v>119</v>
      </c>
      <c r="B128" s="36" t="str">
        <f aca="false">IF($I128="","",INDEX(憑證錄入!$B$6:$B$505,$I128))</f>
        <v/>
      </c>
      <c r="C128" s="37" t="str">
        <f aca="false">IF($I128="","",INDEX(憑證錄入!$A$6:$A$505,$I128)&amp;"")</f>
        <v/>
      </c>
      <c r="D128" s="8" t="str">
        <f aca="false">IF($I128="","",INDEX(憑證錄入!$D$6:$D$505,$I128)&amp;"")</f>
        <v/>
      </c>
      <c r="E128" s="47" t="str">
        <f aca="false">IF($I128="","",INDEX(憑證錄入!$G$6:$G$505,$I128))</f>
        <v/>
      </c>
      <c r="F128" s="47" t="str">
        <f aca="false">IF($I128="","",INDEX(憑證錄入!$H$6:$H$505,$I128))</f>
        <v/>
      </c>
      <c r="G128" s="23" t="str">
        <f aca="false">IF(J128="","",IF(ROUND(J128,2)&gt;0,"借",IF(ROUND(J128,2)&lt;0,"貸","平")))</f>
        <v/>
      </c>
      <c r="H128" s="38" t="str">
        <f aca="false">IF(J128="","",ABS(J128))</f>
        <v/>
      </c>
      <c r="I128" s="33" t="str">
        <f aca="false">IF($B$4="","",IFERROR(MATCH($B$4&amp;"|"&amp;A128,憑證錄入!$O$6:$O$505,0),""))</f>
        <v/>
      </c>
      <c r="J128" s="58" t="str">
        <f aca="false">IF($I128="","",J127+E128-F128)</f>
        <v/>
      </c>
    </row>
    <row r="129" customFormat="false" ht="15" hidden="false" customHeight="false" outlineLevel="0" collapsed="false">
      <c r="A129" s="35" t="n">
        <v>120</v>
      </c>
      <c r="B129" s="36" t="str">
        <f aca="false">IF($I129="","",INDEX(憑證錄入!$B$6:$B$505,$I129))</f>
        <v/>
      </c>
      <c r="C129" s="37" t="str">
        <f aca="false">IF($I129="","",INDEX(憑證錄入!$A$6:$A$505,$I129)&amp;"")</f>
        <v/>
      </c>
      <c r="D129" s="8" t="str">
        <f aca="false">IF($I129="","",INDEX(憑證錄入!$D$6:$D$505,$I129)&amp;"")</f>
        <v/>
      </c>
      <c r="E129" s="47" t="str">
        <f aca="false">IF($I129="","",INDEX(憑證錄入!$G$6:$G$505,$I129))</f>
        <v/>
      </c>
      <c r="F129" s="47" t="str">
        <f aca="false">IF($I129="","",INDEX(憑證錄入!$H$6:$H$505,$I129))</f>
        <v/>
      </c>
      <c r="G129" s="23" t="str">
        <f aca="false">IF(J129="","",IF(ROUND(J129,2)&gt;0,"借",IF(ROUND(J129,2)&lt;0,"貸","平")))</f>
        <v/>
      </c>
      <c r="H129" s="38" t="str">
        <f aca="false">IF(J129="","",ABS(J129))</f>
        <v/>
      </c>
      <c r="I129" s="33" t="str">
        <f aca="false">IF($B$4="","",IFERROR(MATCH($B$4&amp;"|"&amp;A129,憑證錄入!$O$6:$O$505,0),""))</f>
        <v/>
      </c>
      <c r="J129" s="58" t="str">
        <f aca="false">IF($I129="","",J128+E129-F129)</f>
        <v/>
      </c>
    </row>
    <row r="130" customFormat="false" ht="15" hidden="false" customHeight="false" outlineLevel="0" collapsed="false">
      <c r="A130" s="35" t="n">
        <v>121</v>
      </c>
      <c r="B130" s="36" t="str">
        <f aca="false">IF($I130="","",INDEX(憑證錄入!$B$6:$B$505,$I130))</f>
        <v/>
      </c>
      <c r="C130" s="37" t="str">
        <f aca="false">IF($I130="","",INDEX(憑證錄入!$A$6:$A$505,$I130)&amp;"")</f>
        <v/>
      </c>
      <c r="D130" s="8" t="str">
        <f aca="false">IF($I130="","",INDEX(憑證錄入!$D$6:$D$505,$I130)&amp;"")</f>
        <v/>
      </c>
      <c r="E130" s="47" t="str">
        <f aca="false">IF($I130="","",INDEX(憑證錄入!$G$6:$G$505,$I130))</f>
        <v/>
      </c>
      <c r="F130" s="47" t="str">
        <f aca="false">IF($I130="","",INDEX(憑證錄入!$H$6:$H$505,$I130))</f>
        <v/>
      </c>
      <c r="G130" s="23" t="str">
        <f aca="false">IF(J130="","",IF(ROUND(J130,2)&gt;0,"借",IF(ROUND(J130,2)&lt;0,"貸","平")))</f>
        <v/>
      </c>
      <c r="H130" s="38" t="str">
        <f aca="false">IF(J130="","",ABS(J130))</f>
        <v/>
      </c>
      <c r="I130" s="33" t="str">
        <f aca="false">IF($B$4="","",IFERROR(MATCH($B$4&amp;"|"&amp;A130,憑證錄入!$O$6:$O$505,0),""))</f>
        <v/>
      </c>
      <c r="J130" s="58" t="str">
        <f aca="false">IF($I130="","",J129+E130-F130)</f>
        <v/>
      </c>
    </row>
    <row r="131" customFormat="false" ht="15" hidden="false" customHeight="false" outlineLevel="0" collapsed="false">
      <c r="A131" s="35" t="n">
        <v>122</v>
      </c>
      <c r="B131" s="36" t="str">
        <f aca="false">IF($I131="","",INDEX(憑證錄入!$B$6:$B$505,$I131))</f>
        <v/>
      </c>
      <c r="C131" s="37" t="str">
        <f aca="false">IF($I131="","",INDEX(憑證錄入!$A$6:$A$505,$I131)&amp;"")</f>
        <v/>
      </c>
      <c r="D131" s="8" t="str">
        <f aca="false">IF($I131="","",INDEX(憑證錄入!$D$6:$D$505,$I131)&amp;"")</f>
        <v/>
      </c>
      <c r="E131" s="47" t="str">
        <f aca="false">IF($I131="","",INDEX(憑證錄入!$G$6:$G$505,$I131))</f>
        <v/>
      </c>
      <c r="F131" s="47" t="str">
        <f aca="false">IF($I131="","",INDEX(憑證錄入!$H$6:$H$505,$I131))</f>
        <v/>
      </c>
      <c r="G131" s="23" t="str">
        <f aca="false">IF(J131="","",IF(ROUND(J131,2)&gt;0,"借",IF(ROUND(J131,2)&lt;0,"貸","平")))</f>
        <v/>
      </c>
      <c r="H131" s="38" t="str">
        <f aca="false">IF(J131="","",ABS(J131))</f>
        <v/>
      </c>
      <c r="I131" s="33" t="str">
        <f aca="false">IF($B$4="","",IFERROR(MATCH($B$4&amp;"|"&amp;A131,憑證錄入!$O$6:$O$505,0),""))</f>
        <v/>
      </c>
      <c r="J131" s="58" t="str">
        <f aca="false">IF($I131="","",J130+E131-F131)</f>
        <v/>
      </c>
    </row>
    <row r="132" customFormat="false" ht="15" hidden="false" customHeight="false" outlineLevel="0" collapsed="false">
      <c r="A132" s="35" t="n">
        <v>123</v>
      </c>
      <c r="B132" s="36" t="str">
        <f aca="false">IF($I132="","",INDEX(憑證錄入!$B$6:$B$505,$I132))</f>
        <v/>
      </c>
      <c r="C132" s="37" t="str">
        <f aca="false">IF($I132="","",INDEX(憑證錄入!$A$6:$A$505,$I132)&amp;"")</f>
        <v/>
      </c>
      <c r="D132" s="8" t="str">
        <f aca="false">IF($I132="","",INDEX(憑證錄入!$D$6:$D$505,$I132)&amp;"")</f>
        <v/>
      </c>
      <c r="E132" s="47" t="str">
        <f aca="false">IF($I132="","",INDEX(憑證錄入!$G$6:$G$505,$I132))</f>
        <v/>
      </c>
      <c r="F132" s="47" t="str">
        <f aca="false">IF($I132="","",INDEX(憑證錄入!$H$6:$H$505,$I132))</f>
        <v/>
      </c>
      <c r="G132" s="23" t="str">
        <f aca="false">IF(J132="","",IF(ROUND(J132,2)&gt;0,"借",IF(ROUND(J132,2)&lt;0,"貸","平")))</f>
        <v/>
      </c>
      <c r="H132" s="38" t="str">
        <f aca="false">IF(J132="","",ABS(J132))</f>
        <v/>
      </c>
      <c r="I132" s="33" t="str">
        <f aca="false">IF($B$4="","",IFERROR(MATCH($B$4&amp;"|"&amp;A132,憑證錄入!$O$6:$O$505,0),""))</f>
        <v/>
      </c>
      <c r="J132" s="58" t="str">
        <f aca="false">IF($I132="","",J131+E132-F132)</f>
        <v/>
      </c>
    </row>
    <row r="133" customFormat="false" ht="15" hidden="false" customHeight="false" outlineLevel="0" collapsed="false">
      <c r="A133" s="35" t="n">
        <v>124</v>
      </c>
      <c r="B133" s="36" t="str">
        <f aca="false">IF($I133="","",INDEX(憑證錄入!$B$6:$B$505,$I133))</f>
        <v/>
      </c>
      <c r="C133" s="37" t="str">
        <f aca="false">IF($I133="","",INDEX(憑證錄入!$A$6:$A$505,$I133)&amp;"")</f>
        <v/>
      </c>
      <c r="D133" s="8" t="str">
        <f aca="false">IF($I133="","",INDEX(憑證錄入!$D$6:$D$505,$I133)&amp;"")</f>
        <v/>
      </c>
      <c r="E133" s="47" t="str">
        <f aca="false">IF($I133="","",INDEX(憑證錄入!$G$6:$G$505,$I133))</f>
        <v/>
      </c>
      <c r="F133" s="47" t="str">
        <f aca="false">IF($I133="","",INDEX(憑證錄入!$H$6:$H$505,$I133))</f>
        <v/>
      </c>
      <c r="G133" s="23" t="str">
        <f aca="false">IF(J133="","",IF(ROUND(J133,2)&gt;0,"借",IF(ROUND(J133,2)&lt;0,"貸","平")))</f>
        <v/>
      </c>
      <c r="H133" s="38" t="str">
        <f aca="false">IF(J133="","",ABS(J133))</f>
        <v/>
      </c>
      <c r="I133" s="33" t="str">
        <f aca="false">IF($B$4="","",IFERROR(MATCH($B$4&amp;"|"&amp;A133,憑證錄入!$O$6:$O$505,0),""))</f>
        <v/>
      </c>
      <c r="J133" s="58" t="str">
        <f aca="false">IF($I133="","",J132+E133-F133)</f>
        <v/>
      </c>
    </row>
    <row r="134" customFormat="false" ht="15" hidden="false" customHeight="false" outlineLevel="0" collapsed="false">
      <c r="A134" s="35" t="n">
        <v>125</v>
      </c>
      <c r="B134" s="36" t="str">
        <f aca="false">IF($I134="","",INDEX(憑證錄入!$B$6:$B$505,$I134))</f>
        <v/>
      </c>
      <c r="C134" s="37" t="str">
        <f aca="false">IF($I134="","",INDEX(憑證錄入!$A$6:$A$505,$I134)&amp;"")</f>
        <v/>
      </c>
      <c r="D134" s="8" t="str">
        <f aca="false">IF($I134="","",INDEX(憑證錄入!$D$6:$D$505,$I134)&amp;"")</f>
        <v/>
      </c>
      <c r="E134" s="47" t="str">
        <f aca="false">IF($I134="","",INDEX(憑證錄入!$G$6:$G$505,$I134))</f>
        <v/>
      </c>
      <c r="F134" s="47" t="str">
        <f aca="false">IF($I134="","",INDEX(憑證錄入!$H$6:$H$505,$I134))</f>
        <v/>
      </c>
      <c r="G134" s="23" t="str">
        <f aca="false">IF(J134="","",IF(ROUND(J134,2)&gt;0,"借",IF(ROUND(J134,2)&lt;0,"貸","平")))</f>
        <v/>
      </c>
      <c r="H134" s="38" t="str">
        <f aca="false">IF(J134="","",ABS(J134))</f>
        <v/>
      </c>
      <c r="I134" s="33" t="str">
        <f aca="false">IF($B$4="","",IFERROR(MATCH($B$4&amp;"|"&amp;A134,憑證錄入!$O$6:$O$505,0),""))</f>
        <v/>
      </c>
      <c r="J134" s="58" t="str">
        <f aca="false">IF($I134="","",J133+E134-F134)</f>
        <v/>
      </c>
    </row>
    <row r="135" customFormat="false" ht="15" hidden="false" customHeight="false" outlineLevel="0" collapsed="false">
      <c r="A135" s="35" t="n">
        <v>126</v>
      </c>
      <c r="B135" s="36" t="str">
        <f aca="false">IF($I135="","",INDEX(憑證錄入!$B$6:$B$505,$I135))</f>
        <v/>
      </c>
      <c r="C135" s="37" t="str">
        <f aca="false">IF($I135="","",INDEX(憑證錄入!$A$6:$A$505,$I135)&amp;"")</f>
        <v/>
      </c>
      <c r="D135" s="8" t="str">
        <f aca="false">IF($I135="","",INDEX(憑證錄入!$D$6:$D$505,$I135)&amp;"")</f>
        <v/>
      </c>
      <c r="E135" s="47" t="str">
        <f aca="false">IF($I135="","",INDEX(憑證錄入!$G$6:$G$505,$I135))</f>
        <v/>
      </c>
      <c r="F135" s="47" t="str">
        <f aca="false">IF($I135="","",INDEX(憑證錄入!$H$6:$H$505,$I135))</f>
        <v/>
      </c>
      <c r="G135" s="23" t="str">
        <f aca="false">IF(J135="","",IF(ROUND(J135,2)&gt;0,"借",IF(ROUND(J135,2)&lt;0,"貸","平")))</f>
        <v/>
      </c>
      <c r="H135" s="38" t="str">
        <f aca="false">IF(J135="","",ABS(J135))</f>
        <v/>
      </c>
      <c r="I135" s="33" t="str">
        <f aca="false">IF($B$4="","",IFERROR(MATCH($B$4&amp;"|"&amp;A135,憑證錄入!$O$6:$O$505,0),""))</f>
        <v/>
      </c>
      <c r="J135" s="58" t="str">
        <f aca="false">IF($I135="","",J134+E135-F135)</f>
        <v/>
      </c>
    </row>
    <row r="136" customFormat="false" ht="15" hidden="false" customHeight="false" outlineLevel="0" collapsed="false">
      <c r="A136" s="35" t="n">
        <v>127</v>
      </c>
      <c r="B136" s="36" t="str">
        <f aca="false">IF($I136="","",INDEX(憑證錄入!$B$6:$B$505,$I136))</f>
        <v/>
      </c>
      <c r="C136" s="37" t="str">
        <f aca="false">IF($I136="","",INDEX(憑證錄入!$A$6:$A$505,$I136)&amp;"")</f>
        <v/>
      </c>
      <c r="D136" s="8" t="str">
        <f aca="false">IF($I136="","",INDEX(憑證錄入!$D$6:$D$505,$I136)&amp;"")</f>
        <v/>
      </c>
      <c r="E136" s="47" t="str">
        <f aca="false">IF($I136="","",INDEX(憑證錄入!$G$6:$G$505,$I136))</f>
        <v/>
      </c>
      <c r="F136" s="47" t="str">
        <f aca="false">IF($I136="","",INDEX(憑證錄入!$H$6:$H$505,$I136))</f>
        <v/>
      </c>
      <c r="G136" s="23" t="str">
        <f aca="false">IF(J136="","",IF(ROUND(J136,2)&gt;0,"借",IF(ROUND(J136,2)&lt;0,"貸","平")))</f>
        <v/>
      </c>
      <c r="H136" s="38" t="str">
        <f aca="false">IF(J136="","",ABS(J136))</f>
        <v/>
      </c>
      <c r="I136" s="33" t="str">
        <f aca="false">IF($B$4="","",IFERROR(MATCH($B$4&amp;"|"&amp;A136,憑證錄入!$O$6:$O$505,0),""))</f>
        <v/>
      </c>
      <c r="J136" s="58" t="str">
        <f aca="false">IF($I136="","",J135+E136-F136)</f>
        <v/>
      </c>
    </row>
    <row r="137" customFormat="false" ht="15" hidden="false" customHeight="false" outlineLevel="0" collapsed="false">
      <c r="A137" s="35" t="n">
        <v>128</v>
      </c>
      <c r="B137" s="36" t="str">
        <f aca="false">IF($I137="","",INDEX(憑證錄入!$B$6:$B$505,$I137))</f>
        <v/>
      </c>
      <c r="C137" s="37" t="str">
        <f aca="false">IF($I137="","",INDEX(憑證錄入!$A$6:$A$505,$I137)&amp;"")</f>
        <v/>
      </c>
      <c r="D137" s="8" t="str">
        <f aca="false">IF($I137="","",INDEX(憑證錄入!$D$6:$D$505,$I137)&amp;"")</f>
        <v/>
      </c>
      <c r="E137" s="47" t="str">
        <f aca="false">IF($I137="","",INDEX(憑證錄入!$G$6:$G$505,$I137))</f>
        <v/>
      </c>
      <c r="F137" s="47" t="str">
        <f aca="false">IF($I137="","",INDEX(憑證錄入!$H$6:$H$505,$I137))</f>
        <v/>
      </c>
      <c r="G137" s="23" t="str">
        <f aca="false">IF(J137="","",IF(ROUND(J137,2)&gt;0,"借",IF(ROUND(J137,2)&lt;0,"貸","平")))</f>
        <v/>
      </c>
      <c r="H137" s="38" t="str">
        <f aca="false">IF(J137="","",ABS(J137))</f>
        <v/>
      </c>
      <c r="I137" s="33" t="str">
        <f aca="false">IF($B$4="","",IFERROR(MATCH($B$4&amp;"|"&amp;A137,憑證錄入!$O$6:$O$505,0),""))</f>
        <v/>
      </c>
      <c r="J137" s="58" t="str">
        <f aca="false">IF($I137="","",J136+E137-F137)</f>
        <v/>
      </c>
    </row>
    <row r="138" customFormat="false" ht="15" hidden="false" customHeight="false" outlineLevel="0" collapsed="false">
      <c r="A138" s="35" t="n">
        <v>129</v>
      </c>
      <c r="B138" s="36" t="str">
        <f aca="false">IF($I138="","",INDEX(憑證錄入!$B$6:$B$505,$I138))</f>
        <v/>
      </c>
      <c r="C138" s="37" t="str">
        <f aca="false">IF($I138="","",INDEX(憑證錄入!$A$6:$A$505,$I138)&amp;"")</f>
        <v/>
      </c>
      <c r="D138" s="8" t="str">
        <f aca="false">IF($I138="","",INDEX(憑證錄入!$D$6:$D$505,$I138)&amp;"")</f>
        <v/>
      </c>
      <c r="E138" s="47" t="str">
        <f aca="false">IF($I138="","",INDEX(憑證錄入!$G$6:$G$505,$I138))</f>
        <v/>
      </c>
      <c r="F138" s="47" t="str">
        <f aca="false">IF($I138="","",INDEX(憑證錄入!$H$6:$H$505,$I138))</f>
        <v/>
      </c>
      <c r="G138" s="23" t="str">
        <f aca="false">IF(J138="","",IF(ROUND(J138,2)&gt;0,"借",IF(ROUND(J138,2)&lt;0,"貸","平")))</f>
        <v/>
      </c>
      <c r="H138" s="38" t="str">
        <f aca="false">IF(J138="","",ABS(J138))</f>
        <v/>
      </c>
      <c r="I138" s="33" t="str">
        <f aca="false">IF($B$4="","",IFERROR(MATCH($B$4&amp;"|"&amp;A138,憑證錄入!$O$6:$O$505,0),""))</f>
        <v/>
      </c>
      <c r="J138" s="58" t="str">
        <f aca="false">IF($I138="","",J137+E138-F138)</f>
        <v/>
      </c>
    </row>
    <row r="139" customFormat="false" ht="15" hidden="false" customHeight="false" outlineLevel="0" collapsed="false">
      <c r="A139" s="35" t="n">
        <v>130</v>
      </c>
      <c r="B139" s="36" t="str">
        <f aca="false">IF($I139="","",INDEX(憑證錄入!$B$6:$B$505,$I139))</f>
        <v/>
      </c>
      <c r="C139" s="37" t="str">
        <f aca="false">IF($I139="","",INDEX(憑證錄入!$A$6:$A$505,$I139)&amp;"")</f>
        <v/>
      </c>
      <c r="D139" s="8" t="str">
        <f aca="false">IF($I139="","",INDEX(憑證錄入!$D$6:$D$505,$I139)&amp;"")</f>
        <v/>
      </c>
      <c r="E139" s="47" t="str">
        <f aca="false">IF($I139="","",INDEX(憑證錄入!$G$6:$G$505,$I139))</f>
        <v/>
      </c>
      <c r="F139" s="47" t="str">
        <f aca="false">IF($I139="","",INDEX(憑證錄入!$H$6:$H$505,$I139))</f>
        <v/>
      </c>
      <c r="G139" s="23" t="str">
        <f aca="false">IF(J139="","",IF(ROUND(J139,2)&gt;0,"借",IF(ROUND(J139,2)&lt;0,"貸","平")))</f>
        <v/>
      </c>
      <c r="H139" s="38" t="str">
        <f aca="false">IF(J139="","",ABS(J139))</f>
        <v/>
      </c>
      <c r="I139" s="33" t="str">
        <f aca="false">IF($B$4="","",IFERROR(MATCH($B$4&amp;"|"&amp;A139,憑證錄入!$O$6:$O$505,0),""))</f>
        <v/>
      </c>
      <c r="J139" s="58" t="str">
        <f aca="false">IF($I139="","",J138+E139-F139)</f>
        <v/>
      </c>
    </row>
    <row r="140" customFormat="false" ht="15" hidden="false" customHeight="false" outlineLevel="0" collapsed="false">
      <c r="A140" s="35" t="n">
        <v>131</v>
      </c>
      <c r="B140" s="36" t="str">
        <f aca="false">IF($I140="","",INDEX(憑證錄入!$B$6:$B$505,$I140))</f>
        <v/>
      </c>
      <c r="C140" s="37" t="str">
        <f aca="false">IF($I140="","",INDEX(憑證錄入!$A$6:$A$505,$I140)&amp;"")</f>
        <v/>
      </c>
      <c r="D140" s="8" t="str">
        <f aca="false">IF($I140="","",INDEX(憑證錄入!$D$6:$D$505,$I140)&amp;"")</f>
        <v/>
      </c>
      <c r="E140" s="47" t="str">
        <f aca="false">IF($I140="","",INDEX(憑證錄入!$G$6:$G$505,$I140))</f>
        <v/>
      </c>
      <c r="F140" s="47" t="str">
        <f aca="false">IF($I140="","",INDEX(憑證錄入!$H$6:$H$505,$I140))</f>
        <v/>
      </c>
      <c r="G140" s="23" t="str">
        <f aca="false">IF(J140="","",IF(ROUND(J140,2)&gt;0,"借",IF(ROUND(J140,2)&lt;0,"貸","平")))</f>
        <v/>
      </c>
      <c r="H140" s="38" t="str">
        <f aca="false">IF(J140="","",ABS(J140))</f>
        <v/>
      </c>
      <c r="I140" s="33" t="str">
        <f aca="false">IF($B$4="","",IFERROR(MATCH($B$4&amp;"|"&amp;A140,憑證錄入!$O$6:$O$505,0),""))</f>
        <v/>
      </c>
      <c r="J140" s="58" t="str">
        <f aca="false">IF($I140="","",J139+E140-F140)</f>
        <v/>
      </c>
    </row>
    <row r="141" customFormat="false" ht="15" hidden="false" customHeight="false" outlineLevel="0" collapsed="false">
      <c r="A141" s="35" t="n">
        <v>132</v>
      </c>
      <c r="B141" s="36" t="str">
        <f aca="false">IF($I141="","",INDEX(憑證錄入!$B$6:$B$505,$I141))</f>
        <v/>
      </c>
      <c r="C141" s="37" t="str">
        <f aca="false">IF($I141="","",INDEX(憑證錄入!$A$6:$A$505,$I141)&amp;"")</f>
        <v/>
      </c>
      <c r="D141" s="8" t="str">
        <f aca="false">IF($I141="","",INDEX(憑證錄入!$D$6:$D$505,$I141)&amp;"")</f>
        <v/>
      </c>
      <c r="E141" s="47" t="str">
        <f aca="false">IF($I141="","",INDEX(憑證錄入!$G$6:$G$505,$I141))</f>
        <v/>
      </c>
      <c r="F141" s="47" t="str">
        <f aca="false">IF($I141="","",INDEX(憑證錄入!$H$6:$H$505,$I141))</f>
        <v/>
      </c>
      <c r="G141" s="23" t="str">
        <f aca="false">IF(J141="","",IF(ROUND(J141,2)&gt;0,"借",IF(ROUND(J141,2)&lt;0,"貸","平")))</f>
        <v/>
      </c>
      <c r="H141" s="38" t="str">
        <f aca="false">IF(J141="","",ABS(J141))</f>
        <v/>
      </c>
      <c r="I141" s="33" t="str">
        <f aca="false">IF($B$4="","",IFERROR(MATCH($B$4&amp;"|"&amp;A141,憑證錄入!$O$6:$O$505,0),""))</f>
        <v/>
      </c>
      <c r="J141" s="58" t="str">
        <f aca="false">IF($I141="","",J140+E141-F141)</f>
        <v/>
      </c>
    </row>
    <row r="142" customFormat="false" ht="15" hidden="false" customHeight="false" outlineLevel="0" collapsed="false">
      <c r="A142" s="35" t="n">
        <v>133</v>
      </c>
      <c r="B142" s="36" t="str">
        <f aca="false">IF($I142="","",INDEX(憑證錄入!$B$6:$B$505,$I142))</f>
        <v/>
      </c>
      <c r="C142" s="37" t="str">
        <f aca="false">IF($I142="","",INDEX(憑證錄入!$A$6:$A$505,$I142)&amp;"")</f>
        <v/>
      </c>
      <c r="D142" s="8" t="str">
        <f aca="false">IF($I142="","",INDEX(憑證錄入!$D$6:$D$505,$I142)&amp;"")</f>
        <v/>
      </c>
      <c r="E142" s="47" t="str">
        <f aca="false">IF($I142="","",INDEX(憑證錄入!$G$6:$G$505,$I142))</f>
        <v/>
      </c>
      <c r="F142" s="47" t="str">
        <f aca="false">IF($I142="","",INDEX(憑證錄入!$H$6:$H$505,$I142))</f>
        <v/>
      </c>
      <c r="G142" s="23" t="str">
        <f aca="false">IF(J142="","",IF(ROUND(J142,2)&gt;0,"借",IF(ROUND(J142,2)&lt;0,"貸","平")))</f>
        <v/>
      </c>
      <c r="H142" s="38" t="str">
        <f aca="false">IF(J142="","",ABS(J142))</f>
        <v/>
      </c>
      <c r="I142" s="33" t="str">
        <f aca="false">IF($B$4="","",IFERROR(MATCH($B$4&amp;"|"&amp;A142,憑證錄入!$O$6:$O$505,0),""))</f>
        <v/>
      </c>
      <c r="J142" s="58" t="str">
        <f aca="false">IF($I142="","",J141+E142-F142)</f>
        <v/>
      </c>
    </row>
    <row r="143" customFormat="false" ht="15" hidden="false" customHeight="false" outlineLevel="0" collapsed="false">
      <c r="A143" s="35" t="n">
        <v>134</v>
      </c>
      <c r="B143" s="36" t="str">
        <f aca="false">IF($I143="","",INDEX(憑證錄入!$B$6:$B$505,$I143))</f>
        <v/>
      </c>
      <c r="C143" s="37" t="str">
        <f aca="false">IF($I143="","",INDEX(憑證錄入!$A$6:$A$505,$I143)&amp;"")</f>
        <v/>
      </c>
      <c r="D143" s="8" t="str">
        <f aca="false">IF($I143="","",INDEX(憑證錄入!$D$6:$D$505,$I143)&amp;"")</f>
        <v/>
      </c>
      <c r="E143" s="47" t="str">
        <f aca="false">IF($I143="","",INDEX(憑證錄入!$G$6:$G$505,$I143))</f>
        <v/>
      </c>
      <c r="F143" s="47" t="str">
        <f aca="false">IF($I143="","",INDEX(憑證錄入!$H$6:$H$505,$I143))</f>
        <v/>
      </c>
      <c r="G143" s="23" t="str">
        <f aca="false">IF(J143="","",IF(ROUND(J143,2)&gt;0,"借",IF(ROUND(J143,2)&lt;0,"貸","平")))</f>
        <v/>
      </c>
      <c r="H143" s="38" t="str">
        <f aca="false">IF(J143="","",ABS(J143))</f>
        <v/>
      </c>
      <c r="I143" s="33" t="str">
        <f aca="false">IF($B$4="","",IFERROR(MATCH($B$4&amp;"|"&amp;A143,憑證錄入!$O$6:$O$505,0),""))</f>
        <v/>
      </c>
      <c r="J143" s="58" t="str">
        <f aca="false">IF($I143="","",J142+E143-F143)</f>
        <v/>
      </c>
    </row>
    <row r="144" customFormat="false" ht="15" hidden="false" customHeight="false" outlineLevel="0" collapsed="false">
      <c r="A144" s="35" t="n">
        <v>135</v>
      </c>
      <c r="B144" s="36" t="str">
        <f aca="false">IF($I144="","",INDEX(憑證錄入!$B$6:$B$505,$I144))</f>
        <v/>
      </c>
      <c r="C144" s="37" t="str">
        <f aca="false">IF($I144="","",INDEX(憑證錄入!$A$6:$A$505,$I144)&amp;"")</f>
        <v/>
      </c>
      <c r="D144" s="8" t="str">
        <f aca="false">IF($I144="","",INDEX(憑證錄入!$D$6:$D$505,$I144)&amp;"")</f>
        <v/>
      </c>
      <c r="E144" s="47" t="str">
        <f aca="false">IF($I144="","",INDEX(憑證錄入!$G$6:$G$505,$I144))</f>
        <v/>
      </c>
      <c r="F144" s="47" t="str">
        <f aca="false">IF($I144="","",INDEX(憑證錄入!$H$6:$H$505,$I144))</f>
        <v/>
      </c>
      <c r="G144" s="23" t="str">
        <f aca="false">IF(J144="","",IF(ROUND(J144,2)&gt;0,"借",IF(ROUND(J144,2)&lt;0,"貸","平")))</f>
        <v/>
      </c>
      <c r="H144" s="38" t="str">
        <f aca="false">IF(J144="","",ABS(J144))</f>
        <v/>
      </c>
      <c r="I144" s="33" t="str">
        <f aca="false">IF($B$4="","",IFERROR(MATCH($B$4&amp;"|"&amp;A144,憑證錄入!$O$6:$O$505,0),""))</f>
        <v/>
      </c>
      <c r="J144" s="58" t="str">
        <f aca="false">IF($I144="","",J143+E144-F144)</f>
        <v/>
      </c>
    </row>
    <row r="145" customFormat="false" ht="15" hidden="false" customHeight="false" outlineLevel="0" collapsed="false">
      <c r="A145" s="35" t="n">
        <v>136</v>
      </c>
      <c r="B145" s="36" t="str">
        <f aca="false">IF($I145="","",INDEX(憑證錄入!$B$6:$B$505,$I145))</f>
        <v/>
      </c>
      <c r="C145" s="37" t="str">
        <f aca="false">IF($I145="","",INDEX(憑證錄入!$A$6:$A$505,$I145)&amp;"")</f>
        <v/>
      </c>
      <c r="D145" s="8" t="str">
        <f aca="false">IF($I145="","",INDEX(憑證錄入!$D$6:$D$505,$I145)&amp;"")</f>
        <v/>
      </c>
      <c r="E145" s="47" t="str">
        <f aca="false">IF($I145="","",INDEX(憑證錄入!$G$6:$G$505,$I145))</f>
        <v/>
      </c>
      <c r="F145" s="47" t="str">
        <f aca="false">IF($I145="","",INDEX(憑證錄入!$H$6:$H$505,$I145))</f>
        <v/>
      </c>
      <c r="G145" s="23" t="str">
        <f aca="false">IF(J145="","",IF(ROUND(J145,2)&gt;0,"借",IF(ROUND(J145,2)&lt;0,"貸","平")))</f>
        <v/>
      </c>
      <c r="H145" s="38" t="str">
        <f aca="false">IF(J145="","",ABS(J145))</f>
        <v/>
      </c>
      <c r="I145" s="33" t="str">
        <f aca="false">IF($B$4="","",IFERROR(MATCH($B$4&amp;"|"&amp;A145,憑證錄入!$O$6:$O$505,0),""))</f>
        <v/>
      </c>
      <c r="J145" s="58" t="str">
        <f aca="false">IF($I145="","",J144+E145-F145)</f>
        <v/>
      </c>
    </row>
    <row r="146" customFormat="false" ht="15" hidden="false" customHeight="false" outlineLevel="0" collapsed="false">
      <c r="A146" s="35" t="n">
        <v>137</v>
      </c>
      <c r="B146" s="36" t="str">
        <f aca="false">IF($I146="","",INDEX(憑證錄入!$B$6:$B$505,$I146))</f>
        <v/>
      </c>
      <c r="C146" s="37" t="str">
        <f aca="false">IF($I146="","",INDEX(憑證錄入!$A$6:$A$505,$I146)&amp;"")</f>
        <v/>
      </c>
      <c r="D146" s="8" t="str">
        <f aca="false">IF($I146="","",INDEX(憑證錄入!$D$6:$D$505,$I146)&amp;"")</f>
        <v/>
      </c>
      <c r="E146" s="47" t="str">
        <f aca="false">IF($I146="","",INDEX(憑證錄入!$G$6:$G$505,$I146))</f>
        <v/>
      </c>
      <c r="F146" s="47" t="str">
        <f aca="false">IF($I146="","",INDEX(憑證錄入!$H$6:$H$505,$I146))</f>
        <v/>
      </c>
      <c r="G146" s="23" t="str">
        <f aca="false">IF(J146="","",IF(ROUND(J146,2)&gt;0,"借",IF(ROUND(J146,2)&lt;0,"貸","平")))</f>
        <v/>
      </c>
      <c r="H146" s="38" t="str">
        <f aca="false">IF(J146="","",ABS(J146))</f>
        <v/>
      </c>
      <c r="I146" s="33" t="str">
        <f aca="false">IF($B$4="","",IFERROR(MATCH($B$4&amp;"|"&amp;A146,憑證錄入!$O$6:$O$505,0),""))</f>
        <v/>
      </c>
      <c r="J146" s="58" t="str">
        <f aca="false">IF($I146="","",J145+E146-F146)</f>
        <v/>
      </c>
    </row>
    <row r="147" customFormat="false" ht="15" hidden="false" customHeight="false" outlineLevel="0" collapsed="false">
      <c r="A147" s="35" t="n">
        <v>138</v>
      </c>
      <c r="B147" s="36" t="str">
        <f aca="false">IF($I147="","",INDEX(憑證錄入!$B$6:$B$505,$I147))</f>
        <v/>
      </c>
      <c r="C147" s="37" t="str">
        <f aca="false">IF($I147="","",INDEX(憑證錄入!$A$6:$A$505,$I147)&amp;"")</f>
        <v/>
      </c>
      <c r="D147" s="8" t="str">
        <f aca="false">IF($I147="","",INDEX(憑證錄入!$D$6:$D$505,$I147)&amp;"")</f>
        <v/>
      </c>
      <c r="E147" s="47" t="str">
        <f aca="false">IF($I147="","",INDEX(憑證錄入!$G$6:$G$505,$I147))</f>
        <v/>
      </c>
      <c r="F147" s="47" t="str">
        <f aca="false">IF($I147="","",INDEX(憑證錄入!$H$6:$H$505,$I147))</f>
        <v/>
      </c>
      <c r="G147" s="23" t="str">
        <f aca="false">IF(J147="","",IF(ROUND(J147,2)&gt;0,"借",IF(ROUND(J147,2)&lt;0,"貸","平")))</f>
        <v/>
      </c>
      <c r="H147" s="38" t="str">
        <f aca="false">IF(J147="","",ABS(J147))</f>
        <v/>
      </c>
      <c r="I147" s="33" t="str">
        <f aca="false">IF($B$4="","",IFERROR(MATCH($B$4&amp;"|"&amp;A147,憑證錄入!$O$6:$O$505,0),""))</f>
        <v/>
      </c>
      <c r="J147" s="58" t="str">
        <f aca="false">IF($I147="","",J146+E147-F147)</f>
        <v/>
      </c>
    </row>
    <row r="148" customFormat="false" ht="15" hidden="false" customHeight="false" outlineLevel="0" collapsed="false">
      <c r="A148" s="35" t="n">
        <v>139</v>
      </c>
      <c r="B148" s="36" t="str">
        <f aca="false">IF($I148="","",INDEX(憑證錄入!$B$6:$B$505,$I148))</f>
        <v/>
      </c>
      <c r="C148" s="37" t="str">
        <f aca="false">IF($I148="","",INDEX(憑證錄入!$A$6:$A$505,$I148)&amp;"")</f>
        <v/>
      </c>
      <c r="D148" s="8" t="str">
        <f aca="false">IF($I148="","",INDEX(憑證錄入!$D$6:$D$505,$I148)&amp;"")</f>
        <v/>
      </c>
      <c r="E148" s="47" t="str">
        <f aca="false">IF($I148="","",INDEX(憑證錄入!$G$6:$G$505,$I148))</f>
        <v/>
      </c>
      <c r="F148" s="47" t="str">
        <f aca="false">IF($I148="","",INDEX(憑證錄入!$H$6:$H$505,$I148))</f>
        <v/>
      </c>
      <c r="G148" s="23" t="str">
        <f aca="false">IF(J148="","",IF(ROUND(J148,2)&gt;0,"借",IF(ROUND(J148,2)&lt;0,"貸","平")))</f>
        <v/>
      </c>
      <c r="H148" s="38" t="str">
        <f aca="false">IF(J148="","",ABS(J148))</f>
        <v/>
      </c>
      <c r="I148" s="33" t="str">
        <f aca="false">IF($B$4="","",IFERROR(MATCH($B$4&amp;"|"&amp;A148,憑證錄入!$O$6:$O$505,0),""))</f>
        <v/>
      </c>
      <c r="J148" s="58" t="str">
        <f aca="false">IF($I148="","",J147+E148-F148)</f>
        <v/>
      </c>
    </row>
    <row r="149" customFormat="false" ht="15" hidden="false" customHeight="false" outlineLevel="0" collapsed="false">
      <c r="A149" s="35" t="n">
        <v>140</v>
      </c>
      <c r="B149" s="36" t="str">
        <f aca="false">IF($I149="","",INDEX(憑證錄入!$B$6:$B$505,$I149))</f>
        <v/>
      </c>
      <c r="C149" s="37" t="str">
        <f aca="false">IF($I149="","",INDEX(憑證錄入!$A$6:$A$505,$I149)&amp;"")</f>
        <v/>
      </c>
      <c r="D149" s="8" t="str">
        <f aca="false">IF($I149="","",INDEX(憑證錄入!$D$6:$D$505,$I149)&amp;"")</f>
        <v/>
      </c>
      <c r="E149" s="47" t="str">
        <f aca="false">IF($I149="","",INDEX(憑證錄入!$G$6:$G$505,$I149))</f>
        <v/>
      </c>
      <c r="F149" s="47" t="str">
        <f aca="false">IF($I149="","",INDEX(憑證錄入!$H$6:$H$505,$I149))</f>
        <v/>
      </c>
      <c r="G149" s="23" t="str">
        <f aca="false">IF(J149="","",IF(ROUND(J149,2)&gt;0,"借",IF(ROUND(J149,2)&lt;0,"貸","平")))</f>
        <v/>
      </c>
      <c r="H149" s="38" t="str">
        <f aca="false">IF(J149="","",ABS(J149))</f>
        <v/>
      </c>
      <c r="I149" s="33" t="str">
        <f aca="false">IF($B$4="","",IFERROR(MATCH($B$4&amp;"|"&amp;A149,憑證錄入!$O$6:$O$505,0),""))</f>
        <v/>
      </c>
      <c r="J149" s="58" t="str">
        <f aca="false">IF($I149="","",J148+E149-F149)</f>
        <v/>
      </c>
    </row>
    <row r="150" customFormat="false" ht="15" hidden="false" customHeight="false" outlineLevel="0" collapsed="false">
      <c r="A150" s="35" t="n">
        <v>141</v>
      </c>
      <c r="B150" s="36" t="str">
        <f aca="false">IF($I150="","",INDEX(憑證錄入!$B$6:$B$505,$I150))</f>
        <v/>
      </c>
      <c r="C150" s="37" t="str">
        <f aca="false">IF($I150="","",INDEX(憑證錄入!$A$6:$A$505,$I150)&amp;"")</f>
        <v/>
      </c>
      <c r="D150" s="8" t="str">
        <f aca="false">IF($I150="","",INDEX(憑證錄入!$D$6:$D$505,$I150)&amp;"")</f>
        <v/>
      </c>
      <c r="E150" s="47" t="str">
        <f aca="false">IF($I150="","",INDEX(憑證錄入!$G$6:$G$505,$I150))</f>
        <v/>
      </c>
      <c r="F150" s="47" t="str">
        <f aca="false">IF($I150="","",INDEX(憑證錄入!$H$6:$H$505,$I150))</f>
        <v/>
      </c>
      <c r="G150" s="23" t="str">
        <f aca="false">IF(J150="","",IF(ROUND(J150,2)&gt;0,"借",IF(ROUND(J150,2)&lt;0,"貸","平")))</f>
        <v/>
      </c>
      <c r="H150" s="38" t="str">
        <f aca="false">IF(J150="","",ABS(J150))</f>
        <v/>
      </c>
      <c r="I150" s="33" t="str">
        <f aca="false">IF($B$4="","",IFERROR(MATCH($B$4&amp;"|"&amp;A150,憑證錄入!$O$6:$O$505,0),""))</f>
        <v/>
      </c>
      <c r="J150" s="58" t="str">
        <f aca="false">IF($I150="","",J149+E150-F150)</f>
        <v/>
      </c>
    </row>
    <row r="151" customFormat="false" ht="15" hidden="false" customHeight="false" outlineLevel="0" collapsed="false">
      <c r="A151" s="35" t="n">
        <v>142</v>
      </c>
      <c r="B151" s="36" t="str">
        <f aca="false">IF($I151="","",INDEX(憑證錄入!$B$6:$B$505,$I151))</f>
        <v/>
      </c>
      <c r="C151" s="37" t="str">
        <f aca="false">IF($I151="","",INDEX(憑證錄入!$A$6:$A$505,$I151)&amp;"")</f>
        <v/>
      </c>
      <c r="D151" s="8" t="str">
        <f aca="false">IF($I151="","",INDEX(憑證錄入!$D$6:$D$505,$I151)&amp;"")</f>
        <v/>
      </c>
      <c r="E151" s="47" t="str">
        <f aca="false">IF($I151="","",INDEX(憑證錄入!$G$6:$G$505,$I151))</f>
        <v/>
      </c>
      <c r="F151" s="47" t="str">
        <f aca="false">IF($I151="","",INDEX(憑證錄入!$H$6:$H$505,$I151))</f>
        <v/>
      </c>
      <c r="G151" s="23" t="str">
        <f aca="false">IF(J151="","",IF(ROUND(J151,2)&gt;0,"借",IF(ROUND(J151,2)&lt;0,"貸","平")))</f>
        <v/>
      </c>
      <c r="H151" s="38" t="str">
        <f aca="false">IF(J151="","",ABS(J151))</f>
        <v/>
      </c>
      <c r="I151" s="33" t="str">
        <f aca="false">IF($B$4="","",IFERROR(MATCH($B$4&amp;"|"&amp;A151,憑證錄入!$O$6:$O$505,0),""))</f>
        <v/>
      </c>
      <c r="J151" s="58" t="str">
        <f aca="false">IF($I151="","",J150+E151-F151)</f>
        <v/>
      </c>
    </row>
    <row r="152" customFormat="false" ht="15" hidden="false" customHeight="false" outlineLevel="0" collapsed="false">
      <c r="A152" s="35" t="n">
        <v>143</v>
      </c>
      <c r="B152" s="36" t="str">
        <f aca="false">IF($I152="","",INDEX(憑證錄入!$B$6:$B$505,$I152))</f>
        <v/>
      </c>
      <c r="C152" s="37" t="str">
        <f aca="false">IF($I152="","",INDEX(憑證錄入!$A$6:$A$505,$I152)&amp;"")</f>
        <v/>
      </c>
      <c r="D152" s="8" t="str">
        <f aca="false">IF($I152="","",INDEX(憑證錄入!$D$6:$D$505,$I152)&amp;"")</f>
        <v/>
      </c>
      <c r="E152" s="47" t="str">
        <f aca="false">IF($I152="","",INDEX(憑證錄入!$G$6:$G$505,$I152))</f>
        <v/>
      </c>
      <c r="F152" s="47" t="str">
        <f aca="false">IF($I152="","",INDEX(憑證錄入!$H$6:$H$505,$I152))</f>
        <v/>
      </c>
      <c r="G152" s="23" t="str">
        <f aca="false">IF(J152="","",IF(ROUND(J152,2)&gt;0,"借",IF(ROUND(J152,2)&lt;0,"貸","平")))</f>
        <v/>
      </c>
      <c r="H152" s="38" t="str">
        <f aca="false">IF(J152="","",ABS(J152))</f>
        <v/>
      </c>
      <c r="I152" s="33" t="str">
        <f aca="false">IF($B$4="","",IFERROR(MATCH($B$4&amp;"|"&amp;A152,憑證錄入!$O$6:$O$505,0),""))</f>
        <v/>
      </c>
      <c r="J152" s="58" t="str">
        <f aca="false">IF($I152="","",J151+E152-F152)</f>
        <v/>
      </c>
    </row>
    <row r="153" customFormat="false" ht="15" hidden="false" customHeight="false" outlineLevel="0" collapsed="false">
      <c r="A153" s="35" t="n">
        <v>144</v>
      </c>
      <c r="B153" s="36" t="str">
        <f aca="false">IF($I153="","",INDEX(憑證錄入!$B$6:$B$505,$I153))</f>
        <v/>
      </c>
      <c r="C153" s="37" t="str">
        <f aca="false">IF($I153="","",INDEX(憑證錄入!$A$6:$A$505,$I153)&amp;"")</f>
        <v/>
      </c>
      <c r="D153" s="8" t="str">
        <f aca="false">IF($I153="","",INDEX(憑證錄入!$D$6:$D$505,$I153)&amp;"")</f>
        <v/>
      </c>
      <c r="E153" s="47" t="str">
        <f aca="false">IF($I153="","",INDEX(憑證錄入!$G$6:$G$505,$I153))</f>
        <v/>
      </c>
      <c r="F153" s="47" t="str">
        <f aca="false">IF($I153="","",INDEX(憑證錄入!$H$6:$H$505,$I153))</f>
        <v/>
      </c>
      <c r="G153" s="23" t="str">
        <f aca="false">IF(J153="","",IF(ROUND(J153,2)&gt;0,"借",IF(ROUND(J153,2)&lt;0,"貸","平")))</f>
        <v/>
      </c>
      <c r="H153" s="38" t="str">
        <f aca="false">IF(J153="","",ABS(J153))</f>
        <v/>
      </c>
      <c r="I153" s="33" t="str">
        <f aca="false">IF($B$4="","",IFERROR(MATCH($B$4&amp;"|"&amp;A153,憑證錄入!$O$6:$O$505,0),""))</f>
        <v/>
      </c>
      <c r="J153" s="58" t="str">
        <f aca="false">IF($I153="","",J152+E153-F153)</f>
        <v/>
      </c>
    </row>
    <row r="154" customFormat="false" ht="15" hidden="false" customHeight="false" outlineLevel="0" collapsed="false">
      <c r="A154" s="35" t="n">
        <v>145</v>
      </c>
      <c r="B154" s="36" t="str">
        <f aca="false">IF($I154="","",INDEX(憑證錄入!$B$6:$B$505,$I154))</f>
        <v/>
      </c>
      <c r="C154" s="37" t="str">
        <f aca="false">IF($I154="","",INDEX(憑證錄入!$A$6:$A$505,$I154)&amp;"")</f>
        <v/>
      </c>
      <c r="D154" s="8" t="str">
        <f aca="false">IF($I154="","",INDEX(憑證錄入!$D$6:$D$505,$I154)&amp;"")</f>
        <v/>
      </c>
      <c r="E154" s="47" t="str">
        <f aca="false">IF($I154="","",INDEX(憑證錄入!$G$6:$G$505,$I154))</f>
        <v/>
      </c>
      <c r="F154" s="47" t="str">
        <f aca="false">IF($I154="","",INDEX(憑證錄入!$H$6:$H$505,$I154))</f>
        <v/>
      </c>
      <c r="G154" s="23" t="str">
        <f aca="false">IF(J154="","",IF(ROUND(J154,2)&gt;0,"借",IF(ROUND(J154,2)&lt;0,"貸","平")))</f>
        <v/>
      </c>
      <c r="H154" s="38" t="str">
        <f aca="false">IF(J154="","",ABS(J154))</f>
        <v/>
      </c>
      <c r="I154" s="33" t="str">
        <f aca="false">IF($B$4="","",IFERROR(MATCH($B$4&amp;"|"&amp;A154,憑證錄入!$O$6:$O$505,0),""))</f>
        <v/>
      </c>
      <c r="J154" s="58" t="str">
        <f aca="false">IF($I154="","",J153+E154-F154)</f>
        <v/>
      </c>
    </row>
    <row r="155" customFormat="false" ht="15" hidden="false" customHeight="false" outlineLevel="0" collapsed="false">
      <c r="A155" s="35" t="n">
        <v>146</v>
      </c>
      <c r="B155" s="36" t="str">
        <f aca="false">IF($I155="","",INDEX(憑證錄入!$B$6:$B$505,$I155))</f>
        <v/>
      </c>
      <c r="C155" s="37" t="str">
        <f aca="false">IF($I155="","",INDEX(憑證錄入!$A$6:$A$505,$I155)&amp;"")</f>
        <v/>
      </c>
      <c r="D155" s="8" t="str">
        <f aca="false">IF($I155="","",INDEX(憑證錄入!$D$6:$D$505,$I155)&amp;"")</f>
        <v/>
      </c>
      <c r="E155" s="47" t="str">
        <f aca="false">IF($I155="","",INDEX(憑證錄入!$G$6:$G$505,$I155))</f>
        <v/>
      </c>
      <c r="F155" s="47" t="str">
        <f aca="false">IF($I155="","",INDEX(憑證錄入!$H$6:$H$505,$I155))</f>
        <v/>
      </c>
      <c r="G155" s="23" t="str">
        <f aca="false">IF(J155="","",IF(ROUND(J155,2)&gt;0,"借",IF(ROUND(J155,2)&lt;0,"貸","平")))</f>
        <v/>
      </c>
      <c r="H155" s="38" t="str">
        <f aca="false">IF(J155="","",ABS(J155))</f>
        <v/>
      </c>
      <c r="I155" s="33" t="str">
        <f aca="false">IF($B$4="","",IFERROR(MATCH($B$4&amp;"|"&amp;A155,憑證錄入!$O$6:$O$505,0),""))</f>
        <v/>
      </c>
      <c r="J155" s="58" t="str">
        <f aca="false">IF($I155="","",J154+E155-F155)</f>
        <v/>
      </c>
    </row>
    <row r="156" customFormat="false" ht="15" hidden="false" customHeight="false" outlineLevel="0" collapsed="false">
      <c r="A156" s="35" t="n">
        <v>147</v>
      </c>
      <c r="B156" s="36" t="str">
        <f aca="false">IF($I156="","",INDEX(憑證錄入!$B$6:$B$505,$I156))</f>
        <v/>
      </c>
      <c r="C156" s="37" t="str">
        <f aca="false">IF($I156="","",INDEX(憑證錄入!$A$6:$A$505,$I156)&amp;"")</f>
        <v/>
      </c>
      <c r="D156" s="8" t="str">
        <f aca="false">IF($I156="","",INDEX(憑證錄入!$D$6:$D$505,$I156)&amp;"")</f>
        <v/>
      </c>
      <c r="E156" s="47" t="str">
        <f aca="false">IF($I156="","",INDEX(憑證錄入!$G$6:$G$505,$I156))</f>
        <v/>
      </c>
      <c r="F156" s="47" t="str">
        <f aca="false">IF($I156="","",INDEX(憑證錄入!$H$6:$H$505,$I156))</f>
        <v/>
      </c>
      <c r="G156" s="23" t="str">
        <f aca="false">IF(J156="","",IF(ROUND(J156,2)&gt;0,"借",IF(ROUND(J156,2)&lt;0,"貸","平")))</f>
        <v/>
      </c>
      <c r="H156" s="38" t="str">
        <f aca="false">IF(J156="","",ABS(J156))</f>
        <v/>
      </c>
      <c r="I156" s="33" t="str">
        <f aca="false">IF($B$4="","",IFERROR(MATCH($B$4&amp;"|"&amp;A156,憑證錄入!$O$6:$O$505,0),""))</f>
        <v/>
      </c>
      <c r="J156" s="58" t="str">
        <f aca="false">IF($I156="","",J155+E156-F156)</f>
        <v/>
      </c>
    </row>
    <row r="157" customFormat="false" ht="15" hidden="false" customHeight="false" outlineLevel="0" collapsed="false">
      <c r="A157" s="35" t="n">
        <v>148</v>
      </c>
      <c r="B157" s="36" t="str">
        <f aca="false">IF($I157="","",INDEX(憑證錄入!$B$6:$B$505,$I157))</f>
        <v/>
      </c>
      <c r="C157" s="37" t="str">
        <f aca="false">IF($I157="","",INDEX(憑證錄入!$A$6:$A$505,$I157)&amp;"")</f>
        <v/>
      </c>
      <c r="D157" s="8" t="str">
        <f aca="false">IF($I157="","",INDEX(憑證錄入!$D$6:$D$505,$I157)&amp;"")</f>
        <v/>
      </c>
      <c r="E157" s="47" t="str">
        <f aca="false">IF($I157="","",INDEX(憑證錄入!$G$6:$G$505,$I157))</f>
        <v/>
      </c>
      <c r="F157" s="47" t="str">
        <f aca="false">IF($I157="","",INDEX(憑證錄入!$H$6:$H$505,$I157))</f>
        <v/>
      </c>
      <c r="G157" s="23" t="str">
        <f aca="false">IF(J157="","",IF(ROUND(J157,2)&gt;0,"借",IF(ROUND(J157,2)&lt;0,"貸","平")))</f>
        <v/>
      </c>
      <c r="H157" s="38" t="str">
        <f aca="false">IF(J157="","",ABS(J157))</f>
        <v/>
      </c>
      <c r="I157" s="33" t="str">
        <f aca="false">IF($B$4="","",IFERROR(MATCH($B$4&amp;"|"&amp;A157,憑證錄入!$O$6:$O$505,0),""))</f>
        <v/>
      </c>
      <c r="J157" s="58" t="str">
        <f aca="false">IF($I157="","",J156+E157-F157)</f>
        <v/>
      </c>
    </row>
    <row r="158" customFormat="false" ht="15" hidden="false" customHeight="false" outlineLevel="0" collapsed="false">
      <c r="A158" s="35" t="n">
        <v>149</v>
      </c>
      <c r="B158" s="36" t="str">
        <f aca="false">IF($I158="","",INDEX(憑證錄入!$B$6:$B$505,$I158))</f>
        <v/>
      </c>
      <c r="C158" s="37" t="str">
        <f aca="false">IF($I158="","",INDEX(憑證錄入!$A$6:$A$505,$I158)&amp;"")</f>
        <v/>
      </c>
      <c r="D158" s="8" t="str">
        <f aca="false">IF($I158="","",INDEX(憑證錄入!$D$6:$D$505,$I158)&amp;"")</f>
        <v/>
      </c>
      <c r="E158" s="47" t="str">
        <f aca="false">IF($I158="","",INDEX(憑證錄入!$G$6:$G$505,$I158))</f>
        <v/>
      </c>
      <c r="F158" s="47" t="str">
        <f aca="false">IF($I158="","",INDEX(憑證錄入!$H$6:$H$505,$I158))</f>
        <v/>
      </c>
      <c r="G158" s="23" t="str">
        <f aca="false">IF(J158="","",IF(ROUND(J158,2)&gt;0,"借",IF(ROUND(J158,2)&lt;0,"貸","平")))</f>
        <v/>
      </c>
      <c r="H158" s="38" t="str">
        <f aca="false">IF(J158="","",ABS(J158))</f>
        <v/>
      </c>
      <c r="I158" s="33" t="str">
        <f aca="false">IF($B$4="","",IFERROR(MATCH($B$4&amp;"|"&amp;A158,憑證錄入!$O$6:$O$505,0),""))</f>
        <v/>
      </c>
      <c r="J158" s="58" t="str">
        <f aca="false">IF($I158="","",J157+E158-F158)</f>
        <v/>
      </c>
    </row>
    <row r="159" customFormat="false" ht="15" hidden="false" customHeight="false" outlineLevel="0" collapsed="false">
      <c r="A159" s="35" t="n">
        <v>150</v>
      </c>
      <c r="B159" s="36" t="str">
        <f aca="false">IF($I159="","",INDEX(憑證錄入!$B$6:$B$505,$I159))</f>
        <v/>
      </c>
      <c r="C159" s="37" t="str">
        <f aca="false">IF($I159="","",INDEX(憑證錄入!$A$6:$A$505,$I159)&amp;"")</f>
        <v/>
      </c>
      <c r="D159" s="8" t="str">
        <f aca="false">IF($I159="","",INDEX(憑證錄入!$D$6:$D$505,$I159)&amp;"")</f>
        <v/>
      </c>
      <c r="E159" s="47" t="str">
        <f aca="false">IF($I159="","",INDEX(憑證錄入!$G$6:$G$505,$I159))</f>
        <v/>
      </c>
      <c r="F159" s="47" t="str">
        <f aca="false">IF($I159="","",INDEX(憑證錄入!$H$6:$H$505,$I159))</f>
        <v/>
      </c>
      <c r="G159" s="23" t="str">
        <f aca="false">IF(J159="","",IF(ROUND(J159,2)&gt;0,"借",IF(ROUND(J159,2)&lt;0,"貸","平")))</f>
        <v/>
      </c>
      <c r="H159" s="38" t="str">
        <f aca="false">IF(J159="","",ABS(J159))</f>
        <v/>
      </c>
      <c r="I159" s="33" t="str">
        <f aca="false">IF($B$4="","",IFERROR(MATCH($B$4&amp;"|"&amp;A159,憑證錄入!$O$6:$O$505,0),""))</f>
        <v/>
      </c>
      <c r="J159" s="58" t="str">
        <f aca="false">IF($I159="","",J158+E159-F159)</f>
        <v/>
      </c>
    </row>
    <row r="160" customFormat="false" ht="15" hidden="false" customHeight="false" outlineLevel="0" collapsed="false">
      <c r="A160" s="35" t="n">
        <v>151</v>
      </c>
      <c r="B160" s="36" t="str">
        <f aca="false">IF($I160="","",INDEX(憑證錄入!$B$6:$B$505,$I160))</f>
        <v/>
      </c>
      <c r="C160" s="37" t="str">
        <f aca="false">IF($I160="","",INDEX(憑證錄入!$A$6:$A$505,$I160)&amp;"")</f>
        <v/>
      </c>
      <c r="D160" s="8" t="str">
        <f aca="false">IF($I160="","",INDEX(憑證錄入!$D$6:$D$505,$I160)&amp;"")</f>
        <v/>
      </c>
      <c r="E160" s="47" t="str">
        <f aca="false">IF($I160="","",INDEX(憑證錄入!$G$6:$G$505,$I160))</f>
        <v/>
      </c>
      <c r="F160" s="47" t="str">
        <f aca="false">IF($I160="","",INDEX(憑證錄入!$H$6:$H$505,$I160))</f>
        <v/>
      </c>
      <c r="G160" s="23" t="str">
        <f aca="false">IF(J160="","",IF(ROUND(J160,2)&gt;0,"借",IF(ROUND(J160,2)&lt;0,"貸","平")))</f>
        <v/>
      </c>
      <c r="H160" s="38" t="str">
        <f aca="false">IF(J160="","",ABS(J160))</f>
        <v/>
      </c>
      <c r="I160" s="33" t="str">
        <f aca="false">IF($B$4="","",IFERROR(MATCH($B$4&amp;"|"&amp;A160,憑證錄入!$O$6:$O$505,0),""))</f>
        <v/>
      </c>
      <c r="J160" s="58" t="str">
        <f aca="false">IF($I160="","",J159+E160-F160)</f>
        <v/>
      </c>
    </row>
    <row r="161" customFormat="false" ht="15" hidden="false" customHeight="false" outlineLevel="0" collapsed="false">
      <c r="A161" s="35" t="n">
        <v>152</v>
      </c>
      <c r="B161" s="36" t="str">
        <f aca="false">IF($I161="","",INDEX(憑證錄入!$B$6:$B$505,$I161))</f>
        <v/>
      </c>
      <c r="C161" s="37" t="str">
        <f aca="false">IF($I161="","",INDEX(憑證錄入!$A$6:$A$505,$I161)&amp;"")</f>
        <v/>
      </c>
      <c r="D161" s="8" t="str">
        <f aca="false">IF($I161="","",INDEX(憑證錄入!$D$6:$D$505,$I161)&amp;"")</f>
        <v/>
      </c>
      <c r="E161" s="47" t="str">
        <f aca="false">IF($I161="","",INDEX(憑證錄入!$G$6:$G$505,$I161))</f>
        <v/>
      </c>
      <c r="F161" s="47" t="str">
        <f aca="false">IF($I161="","",INDEX(憑證錄入!$H$6:$H$505,$I161))</f>
        <v/>
      </c>
      <c r="G161" s="23" t="str">
        <f aca="false">IF(J161="","",IF(ROUND(J161,2)&gt;0,"借",IF(ROUND(J161,2)&lt;0,"貸","平")))</f>
        <v/>
      </c>
      <c r="H161" s="38" t="str">
        <f aca="false">IF(J161="","",ABS(J161))</f>
        <v/>
      </c>
      <c r="I161" s="33" t="str">
        <f aca="false">IF($B$4="","",IFERROR(MATCH($B$4&amp;"|"&amp;A161,憑證錄入!$O$6:$O$505,0),""))</f>
        <v/>
      </c>
      <c r="J161" s="58" t="str">
        <f aca="false">IF($I161="","",J160+E161-F161)</f>
        <v/>
      </c>
    </row>
    <row r="162" customFormat="false" ht="15" hidden="false" customHeight="false" outlineLevel="0" collapsed="false">
      <c r="A162" s="35" t="n">
        <v>153</v>
      </c>
      <c r="B162" s="36" t="str">
        <f aca="false">IF($I162="","",INDEX(憑證錄入!$B$6:$B$505,$I162))</f>
        <v/>
      </c>
      <c r="C162" s="37" t="str">
        <f aca="false">IF($I162="","",INDEX(憑證錄入!$A$6:$A$505,$I162)&amp;"")</f>
        <v/>
      </c>
      <c r="D162" s="8" t="str">
        <f aca="false">IF($I162="","",INDEX(憑證錄入!$D$6:$D$505,$I162)&amp;"")</f>
        <v/>
      </c>
      <c r="E162" s="47" t="str">
        <f aca="false">IF($I162="","",INDEX(憑證錄入!$G$6:$G$505,$I162))</f>
        <v/>
      </c>
      <c r="F162" s="47" t="str">
        <f aca="false">IF($I162="","",INDEX(憑證錄入!$H$6:$H$505,$I162))</f>
        <v/>
      </c>
      <c r="G162" s="23" t="str">
        <f aca="false">IF(J162="","",IF(ROUND(J162,2)&gt;0,"借",IF(ROUND(J162,2)&lt;0,"貸","平")))</f>
        <v/>
      </c>
      <c r="H162" s="38" t="str">
        <f aca="false">IF(J162="","",ABS(J162))</f>
        <v/>
      </c>
      <c r="I162" s="33" t="str">
        <f aca="false">IF($B$4="","",IFERROR(MATCH($B$4&amp;"|"&amp;A162,憑證錄入!$O$6:$O$505,0),""))</f>
        <v/>
      </c>
      <c r="J162" s="58" t="str">
        <f aca="false">IF($I162="","",J161+E162-F162)</f>
        <v/>
      </c>
    </row>
    <row r="163" customFormat="false" ht="15" hidden="false" customHeight="false" outlineLevel="0" collapsed="false">
      <c r="A163" s="35" t="n">
        <v>154</v>
      </c>
      <c r="B163" s="36" t="str">
        <f aca="false">IF($I163="","",INDEX(憑證錄入!$B$6:$B$505,$I163))</f>
        <v/>
      </c>
      <c r="C163" s="37" t="str">
        <f aca="false">IF($I163="","",INDEX(憑證錄入!$A$6:$A$505,$I163)&amp;"")</f>
        <v/>
      </c>
      <c r="D163" s="8" t="str">
        <f aca="false">IF($I163="","",INDEX(憑證錄入!$D$6:$D$505,$I163)&amp;"")</f>
        <v/>
      </c>
      <c r="E163" s="47" t="str">
        <f aca="false">IF($I163="","",INDEX(憑證錄入!$G$6:$G$505,$I163))</f>
        <v/>
      </c>
      <c r="F163" s="47" t="str">
        <f aca="false">IF($I163="","",INDEX(憑證錄入!$H$6:$H$505,$I163))</f>
        <v/>
      </c>
      <c r="G163" s="23" t="str">
        <f aca="false">IF(J163="","",IF(ROUND(J163,2)&gt;0,"借",IF(ROUND(J163,2)&lt;0,"貸","平")))</f>
        <v/>
      </c>
      <c r="H163" s="38" t="str">
        <f aca="false">IF(J163="","",ABS(J163))</f>
        <v/>
      </c>
      <c r="I163" s="33" t="str">
        <f aca="false">IF($B$4="","",IFERROR(MATCH($B$4&amp;"|"&amp;A163,憑證錄入!$O$6:$O$505,0),""))</f>
        <v/>
      </c>
      <c r="J163" s="58" t="str">
        <f aca="false">IF($I163="","",J162+E163-F163)</f>
        <v/>
      </c>
    </row>
    <row r="164" customFormat="false" ht="15" hidden="false" customHeight="false" outlineLevel="0" collapsed="false">
      <c r="A164" s="35" t="n">
        <v>155</v>
      </c>
      <c r="B164" s="36" t="str">
        <f aca="false">IF($I164="","",INDEX(憑證錄入!$B$6:$B$505,$I164))</f>
        <v/>
      </c>
      <c r="C164" s="37" t="str">
        <f aca="false">IF($I164="","",INDEX(憑證錄入!$A$6:$A$505,$I164)&amp;"")</f>
        <v/>
      </c>
      <c r="D164" s="8" t="str">
        <f aca="false">IF($I164="","",INDEX(憑證錄入!$D$6:$D$505,$I164)&amp;"")</f>
        <v/>
      </c>
      <c r="E164" s="47" t="str">
        <f aca="false">IF($I164="","",INDEX(憑證錄入!$G$6:$G$505,$I164))</f>
        <v/>
      </c>
      <c r="F164" s="47" t="str">
        <f aca="false">IF($I164="","",INDEX(憑證錄入!$H$6:$H$505,$I164))</f>
        <v/>
      </c>
      <c r="G164" s="23" t="str">
        <f aca="false">IF(J164="","",IF(ROUND(J164,2)&gt;0,"借",IF(ROUND(J164,2)&lt;0,"貸","平")))</f>
        <v/>
      </c>
      <c r="H164" s="38" t="str">
        <f aca="false">IF(J164="","",ABS(J164))</f>
        <v/>
      </c>
      <c r="I164" s="33" t="str">
        <f aca="false">IF($B$4="","",IFERROR(MATCH($B$4&amp;"|"&amp;A164,憑證錄入!$O$6:$O$505,0),""))</f>
        <v/>
      </c>
      <c r="J164" s="58" t="str">
        <f aca="false">IF($I164="","",J163+E164-F164)</f>
        <v/>
      </c>
    </row>
    <row r="165" customFormat="false" ht="15" hidden="false" customHeight="false" outlineLevel="0" collapsed="false">
      <c r="A165" s="35" t="n">
        <v>156</v>
      </c>
      <c r="B165" s="36" t="str">
        <f aca="false">IF($I165="","",INDEX(憑證錄入!$B$6:$B$505,$I165))</f>
        <v/>
      </c>
      <c r="C165" s="37" t="str">
        <f aca="false">IF($I165="","",INDEX(憑證錄入!$A$6:$A$505,$I165)&amp;"")</f>
        <v/>
      </c>
      <c r="D165" s="8" t="str">
        <f aca="false">IF($I165="","",INDEX(憑證錄入!$D$6:$D$505,$I165)&amp;"")</f>
        <v/>
      </c>
      <c r="E165" s="47" t="str">
        <f aca="false">IF($I165="","",INDEX(憑證錄入!$G$6:$G$505,$I165))</f>
        <v/>
      </c>
      <c r="F165" s="47" t="str">
        <f aca="false">IF($I165="","",INDEX(憑證錄入!$H$6:$H$505,$I165))</f>
        <v/>
      </c>
      <c r="G165" s="23" t="str">
        <f aca="false">IF(J165="","",IF(ROUND(J165,2)&gt;0,"借",IF(ROUND(J165,2)&lt;0,"貸","平")))</f>
        <v/>
      </c>
      <c r="H165" s="38" t="str">
        <f aca="false">IF(J165="","",ABS(J165))</f>
        <v/>
      </c>
      <c r="I165" s="33" t="str">
        <f aca="false">IF($B$4="","",IFERROR(MATCH($B$4&amp;"|"&amp;A165,憑證錄入!$O$6:$O$505,0),""))</f>
        <v/>
      </c>
      <c r="J165" s="58" t="str">
        <f aca="false">IF($I165="","",J164+E165-F165)</f>
        <v/>
      </c>
    </row>
    <row r="166" customFormat="false" ht="15" hidden="false" customHeight="false" outlineLevel="0" collapsed="false">
      <c r="A166" s="35" t="n">
        <v>157</v>
      </c>
      <c r="B166" s="36" t="str">
        <f aca="false">IF($I166="","",INDEX(憑證錄入!$B$6:$B$505,$I166))</f>
        <v/>
      </c>
      <c r="C166" s="37" t="str">
        <f aca="false">IF($I166="","",INDEX(憑證錄入!$A$6:$A$505,$I166)&amp;"")</f>
        <v/>
      </c>
      <c r="D166" s="8" t="str">
        <f aca="false">IF($I166="","",INDEX(憑證錄入!$D$6:$D$505,$I166)&amp;"")</f>
        <v/>
      </c>
      <c r="E166" s="47" t="str">
        <f aca="false">IF($I166="","",INDEX(憑證錄入!$G$6:$G$505,$I166))</f>
        <v/>
      </c>
      <c r="F166" s="47" t="str">
        <f aca="false">IF($I166="","",INDEX(憑證錄入!$H$6:$H$505,$I166))</f>
        <v/>
      </c>
      <c r="G166" s="23" t="str">
        <f aca="false">IF(J166="","",IF(ROUND(J166,2)&gt;0,"借",IF(ROUND(J166,2)&lt;0,"貸","平")))</f>
        <v/>
      </c>
      <c r="H166" s="38" t="str">
        <f aca="false">IF(J166="","",ABS(J166))</f>
        <v/>
      </c>
      <c r="I166" s="33" t="str">
        <f aca="false">IF($B$4="","",IFERROR(MATCH($B$4&amp;"|"&amp;A166,憑證錄入!$O$6:$O$505,0),""))</f>
        <v/>
      </c>
      <c r="J166" s="58" t="str">
        <f aca="false">IF($I166="","",J165+E166-F166)</f>
        <v/>
      </c>
    </row>
    <row r="167" customFormat="false" ht="15" hidden="false" customHeight="false" outlineLevel="0" collapsed="false">
      <c r="A167" s="35" t="n">
        <v>158</v>
      </c>
      <c r="B167" s="36" t="str">
        <f aca="false">IF($I167="","",INDEX(憑證錄入!$B$6:$B$505,$I167))</f>
        <v/>
      </c>
      <c r="C167" s="37" t="str">
        <f aca="false">IF($I167="","",INDEX(憑證錄入!$A$6:$A$505,$I167)&amp;"")</f>
        <v/>
      </c>
      <c r="D167" s="8" t="str">
        <f aca="false">IF($I167="","",INDEX(憑證錄入!$D$6:$D$505,$I167)&amp;"")</f>
        <v/>
      </c>
      <c r="E167" s="47" t="str">
        <f aca="false">IF($I167="","",INDEX(憑證錄入!$G$6:$G$505,$I167))</f>
        <v/>
      </c>
      <c r="F167" s="47" t="str">
        <f aca="false">IF($I167="","",INDEX(憑證錄入!$H$6:$H$505,$I167))</f>
        <v/>
      </c>
      <c r="G167" s="23" t="str">
        <f aca="false">IF(J167="","",IF(ROUND(J167,2)&gt;0,"借",IF(ROUND(J167,2)&lt;0,"貸","平")))</f>
        <v/>
      </c>
      <c r="H167" s="38" t="str">
        <f aca="false">IF(J167="","",ABS(J167))</f>
        <v/>
      </c>
      <c r="I167" s="33" t="str">
        <f aca="false">IF($B$4="","",IFERROR(MATCH($B$4&amp;"|"&amp;A167,憑證錄入!$O$6:$O$505,0),""))</f>
        <v/>
      </c>
      <c r="J167" s="58" t="str">
        <f aca="false">IF($I167="","",J166+E167-F167)</f>
        <v/>
      </c>
    </row>
    <row r="168" customFormat="false" ht="15" hidden="false" customHeight="false" outlineLevel="0" collapsed="false">
      <c r="A168" s="35" t="n">
        <v>159</v>
      </c>
      <c r="B168" s="36" t="str">
        <f aca="false">IF($I168="","",INDEX(憑證錄入!$B$6:$B$505,$I168))</f>
        <v/>
      </c>
      <c r="C168" s="37" t="str">
        <f aca="false">IF($I168="","",INDEX(憑證錄入!$A$6:$A$505,$I168)&amp;"")</f>
        <v/>
      </c>
      <c r="D168" s="8" t="str">
        <f aca="false">IF($I168="","",INDEX(憑證錄入!$D$6:$D$505,$I168)&amp;"")</f>
        <v/>
      </c>
      <c r="E168" s="47" t="str">
        <f aca="false">IF($I168="","",INDEX(憑證錄入!$G$6:$G$505,$I168))</f>
        <v/>
      </c>
      <c r="F168" s="47" t="str">
        <f aca="false">IF($I168="","",INDEX(憑證錄入!$H$6:$H$505,$I168))</f>
        <v/>
      </c>
      <c r="G168" s="23" t="str">
        <f aca="false">IF(J168="","",IF(ROUND(J168,2)&gt;0,"借",IF(ROUND(J168,2)&lt;0,"貸","平")))</f>
        <v/>
      </c>
      <c r="H168" s="38" t="str">
        <f aca="false">IF(J168="","",ABS(J168))</f>
        <v/>
      </c>
      <c r="I168" s="33" t="str">
        <f aca="false">IF($B$4="","",IFERROR(MATCH($B$4&amp;"|"&amp;A168,憑證錄入!$O$6:$O$505,0),""))</f>
        <v/>
      </c>
      <c r="J168" s="58" t="str">
        <f aca="false">IF($I168="","",J167+E168-F168)</f>
        <v/>
      </c>
    </row>
    <row r="169" customFormat="false" ht="15" hidden="false" customHeight="false" outlineLevel="0" collapsed="false">
      <c r="A169" s="35" t="n">
        <v>160</v>
      </c>
      <c r="B169" s="36" t="str">
        <f aca="false">IF($I169="","",INDEX(憑證錄入!$B$6:$B$505,$I169))</f>
        <v/>
      </c>
      <c r="C169" s="37" t="str">
        <f aca="false">IF($I169="","",INDEX(憑證錄入!$A$6:$A$505,$I169)&amp;"")</f>
        <v/>
      </c>
      <c r="D169" s="8" t="str">
        <f aca="false">IF($I169="","",INDEX(憑證錄入!$D$6:$D$505,$I169)&amp;"")</f>
        <v/>
      </c>
      <c r="E169" s="47" t="str">
        <f aca="false">IF($I169="","",INDEX(憑證錄入!$G$6:$G$505,$I169))</f>
        <v/>
      </c>
      <c r="F169" s="47" t="str">
        <f aca="false">IF($I169="","",INDEX(憑證錄入!$H$6:$H$505,$I169))</f>
        <v/>
      </c>
      <c r="G169" s="23" t="str">
        <f aca="false">IF(J169="","",IF(ROUND(J169,2)&gt;0,"借",IF(ROUND(J169,2)&lt;0,"貸","平")))</f>
        <v/>
      </c>
      <c r="H169" s="38" t="str">
        <f aca="false">IF(J169="","",ABS(J169))</f>
        <v/>
      </c>
      <c r="I169" s="33" t="str">
        <f aca="false">IF($B$4="","",IFERROR(MATCH($B$4&amp;"|"&amp;A169,憑證錄入!$O$6:$O$505,0),""))</f>
        <v/>
      </c>
      <c r="J169" s="58" t="str">
        <f aca="false">IF($I169="","",J168+E169-F169)</f>
        <v/>
      </c>
    </row>
    <row r="170" customFormat="false" ht="15" hidden="false" customHeight="false" outlineLevel="0" collapsed="false">
      <c r="A170" s="35" t="n">
        <v>161</v>
      </c>
      <c r="B170" s="36" t="str">
        <f aca="false">IF($I170="","",INDEX(憑證錄入!$B$6:$B$505,$I170))</f>
        <v/>
      </c>
      <c r="C170" s="37" t="str">
        <f aca="false">IF($I170="","",INDEX(憑證錄入!$A$6:$A$505,$I170)&amp;"")</f>
        <v/>
      </c>
      <c r="D170" s="8" t="str">
        <f aca="false">IF($I170="","",INDEX(憑證錄入!$D$6:$D$505,$I170)&amp;"")</f>
        <v/>
      </c>
      <c r="E170" s="47" t="str">
        <f aca="false">IF($I170="","",INDEX(憑證錄入!$G$6:$G$505,$I170))</f>
        <v/>
      </c>
      <c r="F170" s="47" t="str">
        <f aca="false">IF($I170="","",INDEX(憑證錄入!$H$6:$H$505,$I170))</f>
        <v/>
      </c>
      <c r="G170" s="23" t="str">
        <f aca="false">IF(J170="","",IF(ROUND(J170,2)&gt;0,"借",IF(ROUND(J170,2)&lt;0,"貸","平")))</f>
        <v/>
      </c>
      <c r="H170" s="38" t="str">
        <f aca="false">IF(J170="","",ABS(J170))</f>
        <v/>
      </c>
      <c r="I170" s="33" t="str">
        <f aca="false">IF($B$4="","",IFERROR(MATCH($B$4&amp;"|"&amp;A170,憑證錄入!$O$6:$O$505,0),""))</f>
        <v/>
      </c>
      <c r="J170" s="58" t="str">
        <f aca="false">IF($I170="","",J169+E170-F170)</f>
        <v/>
      </c>
    </row>
    <row r="171" customFormat="false" ht="15" hidden="false" customHeight="false" outlineLevel="0" collapsed="false">
      <c r="A171" s="35" t="n">
        <v>162</v>
      </c>
      <c r="B171" s="36" t="str">
        <f aca="false">IF($I171="","",INDEX(憑證錄入!$B$6:$B$505,$I171))</f>
        <v/>
      </c>
      <c r="C171" s="37" t="str">
        <f aca="false">IF($I171="","",INDEX(憑證錄入!$A$6:$A$505,$I171)&amp;"")</f>
        <v/>
      </c>
      <c r="D171" s="8" t="str">
        <f aca="false">IF($I171="","",INDEX(憑證錄入!$D$6:$D$505,$I171)&amp;"")</f>
        <v/>
      </c>
      <c r="E171" s="47" t="str">
        <f aca="false">IF($I171="","",INDEX(憑證錄入!$G$6:$G$505,$I171))</f>
        <v/>
      </c>
      <c r="F171" s="47" t="str">
        <f aca="false">IF($I171="","",INDEX(憑證錄入!$H$6:$H$505,$I171))</f>
        <v/>
      </c>
      <c r="G171" s="23" t="str">
        <f aca="false">IF(J171="","",IF(ROUND(J171,2)&gt;0,"借",IF(ROUND(J171,2)&lt;0,"貸","平")))</f>
        <v/>
      </c>
      <c r="H171" s="38" t="str">
        <f aca="false">IF(J171="","",ABS(J171))</f>
        <v/>
      </c>
      <c r="I171" s="33" t="str">
        <f aca="false">IF($B$4="","",IFERROR(MATCH($B$4&amp;"|"&amp;A171,憑證錄入!$O$6:$O$505,0),""))</f>
        <v/>
      </c>
      <c r="J171" s="58" t="str">
        <f aca="false">IF($I171="","",J170+E171-F171)</f>
        <v/>
      </c>
    </row>
    <row r="172" customFormat="false" ht="15" hidden="false" customHeight="false" outlineLevel="0" collapsed="false">
      <c r="A172" s="35" t="n">
        <v>163</v>
      </c>
      <c r="B172" s="36" t="str">
        <f aca="false">IF($I172="","",INDEX(憑證錄入!$B$6:$B$505,$I172))</f>
        <v/>
      </c>
      <c r="C172" s="37" t="str">
        <f aca="false">IF($I172="","",INDEX(憑證錄入!$A$6:$A$505,$I172)&amp;"")</f>
        <v/>
      </c>
      <c r="D172" s="8" t="str">
        <f aca="false">IF($I172="","",INDEX(憑證錄入!$D$6:$D$505,$I172)&amp;"")</f>
        <v/>
      </c>
      <c r="E172" s="47" t="str">
        <f aca="false">IF($I172="","",INDEX(憑證錄入!$G$6:$G$505,$I172))</f>
        <v/>
      </c>
      <c r="F172" s="47" t="str">
        <f aca="false">IF($I172="","",INDEX(憑證錄入!$H$6:$H$505,$I172))</f>
        <v/>
      </c>
      <c r="G172" s="23" t="str">
        <f aca="false">IF(J172="","",IF(ROUND(J172,2)&gt;0,"借",IF(ROUND(J172,2)&lt;0,"貸","平")))</f>
        <v/>
      </c>
      <c r="H172" s="38" t="str">
        <f aca="false">IF(J172="","",ABS(J172))</f>
        <v/>
      </c>
      <c r="I172" s="33" t="str">
        <f aca="false">IF($B$4="","",IFERROR(MATCH($B$4&amp;"|"&amp;A172,憑證錄入!$O$6:$O$505,0),""))</f>
        <v/>
      </c>
      <c r="J172" s="58" t="str">
        <f aca="false">IF($I172="","",J171+E172-F172)</f>
        <v/>
      </c>
    </row>
    <row r="173" customFormat="false" ht="15" hidden="false" customHeight="false" outlineLevel="0" collapsed="false">
      <c r="A173" s="35" t="n">
        <v>164</v>
      </c>
      <c r="B173" s="36" t="str">
        <f aca="false">IF($I173="","",INDEX(憑證錄入!$B$6:$B$505,$I173))</f>
        <v/>
      </c>
      <c r="C173" s="37" t="str">
        <f aca="false">IF($I173="","",INDEX(憑證錄入!$A$6:$A$505,$I173)&amp;"")</f>
        <v/>
      </c>
      <c r="D173" s="8" t="str">
        <f aca="false">IF($I173="","",INDEX(憑證錄入!$D$6:$D$505,$I173)&amp;"")</f>
        <v/>
      </c>
      <c r="E173" s="47" t="str">
        <f aca="false">IF($I173="","",INDEX(憑證錄入!$G$6:$G$505,$I173))</f>
        <v/>
      </c>
      <c r="F173" s="47" t="str">
        <f aca="false">IF($I173="","",INDEX(憑證錄入!$H$6:$H$505,$I173))</f>
        <v/>
      </c>
      <c r="G173" s="23" t="str">
        <f aca="false">IF(J173="","",IF(ROUND(J173,2)&gt;0,"借",IF(ROUND(J173,2)&lt;0,"貸","平")))</f>
        <v/>
      </c>
      <c r="H173" s="38" t="str">
        <f aca="false">IF(J173="","",ABS(J173))</f>
        <v/>
      </c>
      <c r="I173" s="33" t="str">
        <f aca="false">IF($B$4="","",IFERROR(MATCH($B$4&amp;"|"&amp;A173,憑證錄入!$O$6:$O$505,0),""))</f>
        <v/>
      </c>
      <c r="J173" s="58" t="str">
        <f aca="false">IF($I173="","",J172+E173-F173)</f>
        <v/>
      </c>
    </row>
    <row r="174" customFormat="false" ht="15" hidden="false" customHeight="false" outlineLevel="0" collapsed="false">
      <c r="A174" s="35" t="n">
        <v>165</v>
      </c>
      <c r="B174" s="36" t="str">
        <f aca="false">IF($I174="","",INDEX(憑證錄入!$B$6:$B$505,$I174))</f>
        <v/>
      </c>
      <c r="C174" s="37" t="str">
        <f aca="false">IF($I174="","",INDEX(憑證錄入!$A$6:$A$505,$I174)&amp;"")</f>
        <v/>
      </c>
      <c r="D174" s="8" t="str">
        <f aca="false">IF($I174="","",INDEX(憑證錄入!$D$6:$D$505,$I174)&amp;"")</f>
        <v/>
      </c>
      <c r="E174" s="47" t="str">
        <f aca="false">IF($I174="","",INDEX(憑證錄入!$G$6:$G$505,$I174))</f>
        <v/>
      </c>
      <c r="F174" s="47" t="str">
        <f aca="false">IF($I174="","",INDEX(憑證錄入!$H$6:$H$505,$I174))</f>
        <v/>
      </c>
      <c r="G174" s="23" t="str">
        <f aca="false">IF(J174="","",IF(ROUND(J174,2)&gt;0,"借",IF(ROUND(J174,2)&lt;0,"貸","平")))</f>
        <v/>
      </c>
      <c r="H174" s="38" t="str">
        <f aca="false">IF(J174="","",ABS(J174))</f>
        <v/>
      </c>
      <c r="I174" s="33" t="str">
        <f aca="false">IF($B$4="","",IFERROR(MATCH($B$4&amp;"|"&amp;A174,憑證錄入!$O$6:$O$505,0),""))</f>
        <v/>
      </c>
      <c r="J174" s="58" t="str">
        <f aca="false">IF($I174="","",J173+E174-F174)</f>
        <v/>
      </c>
    </row>
    <row r="175" customFormat="false" ht="15" hidden="false" customHeight="false" outlineLevel="0" collapsed="false">
      <c r="A175" s="35" t="n">
        <v>166</v>
      </c>
      <c r="B175" s="36" t="str">
        <f aca="false">IF($I175="","",INDEX(憑證錄入!$B$6:$B$505,$I175))</f>
        <v/>
      </c>
      <c r="C175" s="37" t="str">
        <f aca="false">IF($I175="","",INDEX(憑證錄入!$A$6:$A$505,$I175)&amp;"")</f>
        <v/>
      </c>
      <c r="D175" s="8" t="str">
        <f aca="false">IF($I175="","",INDEX(憑證錄入!$D$6:$D$505,$I175)&amp;"")</f>
        <v/>
      </c>
      <c r="E175" s="47" t="str">
        <f aca="false">IF($I175="","",INDEX(憑證錄入!$G$6:$G$505,$I175))</f>
        <v/>
      </c>
      <c r="F175" s="47" t="str">
        <f aca="false">IF($I175="","",INDEX(憑證錄入!$H$6:$H$505,$I175))</f>
        <v/>
      </c>
      <c r="G175" s="23" t="str">
        <f aca="false">IF(J175="","",IF(ROUND(J175,2)&gt;0,"借",IF(ROUND(J175,2)&lt;0,"貸","平")))</f>
        <v/>
      </c>
      <c r="H175" s="38" t="str">
        <f aca="false">IF(J175="","",ABS(J175))</f>
        <v/>
      </c>
      <c r="I175" s="33" t="str">
        <f aca="false">IF($B$4="","",IFERROR(MATCH($B$4&amp;"|"&amp;A175,憑證錄入!$O$6:$O$505,0),""))</f>
        <v/>
      </c>
      <c r="J175" s="58" t="str">
        <f aca="false">IF($I175="","",J174+E175-F175)</f>
        <v/>
      </c>
    </row>
    <row r="176" customFormat="false" ht="15" hidden="false" customHeight="false" outlineLevel="0" collapsed="false">
      <c r="A176" s="35" t="n">
        <v>167</v>
      </c>
      <c r="B176" s="36" t="str">
        <f aca="false">IF($I176="","",INDEX(憑證錄入!$B$6:$B$505,$I176))</f>
        <v/>
      </c>
      <c r="C176" s="37" t="str">
        <f aca="false">IF($I176="","",INDEX(憑證錄入!$A$6:$A$505,$I176)&amp;"")</f>
        <v/>
      </c>
      <c r="D176" s="8" t="str">
        <f aca="false">IF($I176="","",INDEX(憑證錄入!$D$6:$D$505,$I176)&amp;"")</f>
        <v/>
      </c>
      <c r="E176" s="47" t="str">
        <f aca="false">IF($I176="","",INDEX(憑證錄入!$G$6:$G$505,$I176))</f>
        <v/>
      </c>
      <c r="F176" s="47" t="str">
        <f aca="false">IF($I176="","",INDEX(憑證錄入!$H$6:$H$505,$I176))</f>
        <v/>
      </c>
      <c r="G176" s="23" t="str">
        <f aca="false">IF(J176="","",IF(ROUND(J176,2)&gt;0,"借",IF(ROUND(J176,2)&lt;0,"貸","平")))</f>
        <v/>
      </c>
      <c r="H176" s="38" t="str">
        <f aca="false">IF(J176="","",ABS(J176))</f>
        <v/>
      </c>
      <c r="I176" s="33" t="str">
        <f aca="false">IF($B$4="","",IFERROR(MATCH($B$4&amp;"|"&amp;A176,憑證錄入!$O$6:$O$505,0),""))</f>
        <v/>
      </c>
      <c r="J176" s="58" t="str">
        <f aca="false">IF($I176="","",J175+E176-F176)</f>
        <v/>
      </c>
    </row>
    <row r="177" customFormat="false" ht="15" hidden="false" customHeight="false" outlineLevel="0" collapsed="false">
      <c r="A177" s="35" t="n">
        <v>168</v>
      </c>
      <c r="B177" s="36" t="str">
        <f aca="false">IF($I177="","",INDEX(憑證錄入!$B$6:$B$505,$I177))</f>
        <v/>
      </c>
      <c r="C177" s="37" t="str">
        <f aca="false">IF($I177="","",INDEX(憑證錄入!$A$6:$A$505,$I177)&amp;"")</f>
        <v/>
      </c>
      <c r="D177" s="8" t="str">
        <f aca="false">IF($I177="","",INDEX(憑證錄入!$D$6:$D$505,$I177)&amp;"")</f>
        <v/>
      </c>
      <c r="E177" s="47" t="str">
        <f aca="false">IF($I177="","",INDEX(憑證錄入!$G$6:$G$505,$I177))</f>
        <v/>
      </c>
      <c r="F177" s="47" t="str">
        <f aca="false">IF($I177="","",INDEX(憑證錄入!$H$6:$H$505,$I177))</f>
        <v/>
      </c>
      <c r="G177" s="23" t="str">
        <f aca="false">IF(J177="","",IF(ROUND(J177,2)&gt;0,"借",IF(ROUND(J177,2)&lt;0,"貸","平")))</f>
        <v/>
      </c>
      <c r="H177" s="38" t="str">
        <f aca="false">IF(J177="","",ABS(J177))</f>
        <v/>
      </c>
      <c r="I177" s="33" t="str">
        <f aca="false">IF($B$4="","",IFERROR(MATCH($B$4&amp;"|"&amp;A177,憑證錄入!$O$6:$O$505,0),""))</f>
        <v/>
      </c>
      <c r="J177" s="58" t="str">
        <f aca="false">IF($I177="","",J176+E177-F177)</f>
        <v/>
      </c>
    </row>
    <row r="178" customFormat="false" ht="15" hidden="false" customHeight="false" outlineLevel="0" collapsed="false">
      <c r="A178" s="35" t="n">
        <v>169</v>
      </c>
      <c r="B178" s="36" t="str">
        <f aca="false">IF($I178="","",INDEX(憑證錄入!$B$6:$B$505,$I178))</f>
        <v/>
      </c>
      <c r="C178" s="37" t="str">
        <f aca="false">IF($I178="","",INDEX(憑證錄入!$A$6:$A$505,$I178)&amp;"")</f>
        <v/>
      </c>
      <c r="D178" s="8" t="str">
        <f aca="false">IF($I178="","",INDEX(憑證錄入!$D$6:$D$505,$I178)&amp;"")</f>
        <v/>
      </c>
      <c r="E178" s="47" t="str">
        <f aca="false">IF($I178="","",INDEX(憑證錄入!$G$6:$G$505,$I178))</f>
        <v/>
      </c>
      <c r="F178" s="47" t="str">
        <f aca="false">IF($I178="","",INDEX(憑證錄入!$H$6:$H$505,$I178))</f>
        <v/>
      </c>
      <c r="G178" s="23" t="str">
        <f aca="false">IF(J178="","",IF(ROUND(J178,2)&gt;0,"借",IF(ROUND(J178,2)&lt;0,"貸","平")))</f>
        <v/>
      </c>
      <c r="H178" s="38" t="str">
        <f aca="false">IF(J178="","",ABS(J178))</f>
        <v/>
      </c>
      <c r="I178" s="33" t="str">
        <f aca="false">IF($B$4="","",IFERROR(MATCH($B$4&amp;"|"&amp;A178,憑證錄入!$O$6:$O$505,0),""))</f>
        <v/>
      </c>
      <c r="J178" s="58" t="str">
        <f aca="false">IF($I178="","",J177+E178-F178)</f>
        <v/>
      </c>
    </row>
    <row r="179" customFormat="false" ht="15" hidden="false" customHeight="false" outlineLevel="0" collapsed="false">
      <c r="A179" s="35" t="n">
        <v>170</v>
      </c>
      <c r="B179" s="36" t="str">
        <f aca="false">IF($I179="","",INDEX(憑證錄入!$B$6:$B$505,$I179))</f>
        <v/>
      </c>
      <c r="C179" s="37" t="str">
        <f aca="false">IF($I179="","",INDEX(憑證錄入!$A$6:$A$505,$I179)&amp;"")</f>
        <v/>
      </c>
      <c r="D179" s="8" t="str">
        <f aca="false">IF($I179="","",INDEX(憑證錄入!$D$6:$D$505,$I179)&amp;"")</f>
        <v/>
      </c>
      <c r="E179" s="47" t="str">
        <f aca="false">IF($I179="","",INDEX(憑證錄入!$G$6:$G$505,$I179))</f>
        <v/>
      </c>
      <c r="F179" s="47" t="str">
        <f aca="false">IF($I179="","",INDEX(憑證錄入!$H$6:$H$505,$I179))</f>
        <v/>
      </c>
      <c r="G179" s="23" t="str">
        <f aca="false">IF(J179="","",IF(ROUND(J179,2)&gt;0,"借",IF(ROUND(J179,2)&lt;0,"貸","平")))</f>
        <v/>
      </c>
      <c r="H179" s="38" t="str">
        <f aca="false">IF(J179="","",ABS(J179))</f>
        <v/>
      </c>
      <c r="I179" s="33" t="str">
        <f aca="false">IF($B$4="","",IFERROR(MATCH($B$4&amp;"|"&amp;A179,憑證錄入!$O$6:$O$505,0),""))</f>
        <v/>
      </c>
      <c r="J179" s="58" t="str">
        <f aca="false">IF($I179="","",J178+E179-F179)</f>
        <v/>
      </c>
    </row>
    <row r="180" customFormat="false" ht="15" hidden="false" customHeight="false" outlineLevel="0" collapsed="false">
      <c r="A180" s="35" t="n">
        <v>171</v>
      </c>
      <c r="B180" s="36" t="str">
        <f aca="false">IF($I180="","",INDEX(憑證錄入!$B$6:$B$505,$I180))</f>
        <v/>
      </c>
      <c r="C180" s="37" t="str">
        <f aca="false">IF($I180="","",INDEX(憑證錄入!$A$6:$A$505,$I180)&amp;"")</f>
        <v/>
      </c>
      <c r="D180" s="8" t="str">
        <f aca="false">IF($I180="","",INDEX(憑證錄入!$D$6:$D$505,$I180)&amp;"")</f>
        <v/>
      </c>
      <c r="E180" s="47" t="str">
        <f aca="false">IF($I180="","",INDEX(憑證錄入!$G$6:$G$505,$I180))</f>
        <v/>
      </c>
      <c r="F180" s="47" t="str">
        <f aca="false">IF($I180="","",INDEX(憑證錄入!$H$6:$H$505,$I180))</f>
        <v/>
      </c>
      <c r="G180" s="23" t="str">
        <f aca="false">IF(J180="","",IF(ROUND(J180,2)&gt;0,"借",IF(ROUND(J180,2)&lt;0,"貸","平")))</f>
        <v/>
      </c>
      <c r="H180" s="38" t="str">
        <f aca="false">IF(J180="","",ABS(J180))</f>
        <v/>
      </c>
      <c r="I180" s="33" t="str">
        <f aca="false">IF($B$4="","",IFERROR(MATCH($B$4&amp;"|"&amp;A180,憑證錄入!$O$6:$O$505,0),""))</f>
        <v/>
      </c>
      <c r="J180" s="58" t="str">
        <f aca="false">IF($I180="","",J179+E180-F180)</f>
        <v/>
      </c>
    </row>
    <row r="181" customFormat="false" ht="15" hidden="false" customHeight="false" outlineLevel="0" collapsed="false">
      <c r="A181" s="35" t="n">
        <v>172</v>
      </c>
      <c r="B181" s="36" t="str">
        <f aca="false">IF($I181="","",INDEX(憑證錄入!$B$6:$B$505,$I181))</f>
        <v/>
      </c>
      <c r="C181" s="37" t="str">
        <f aca="false">IF($I181="","",INDEX(憑證錄入!$A$6:$A$505,$I181)&amp;"")</f>
        <v/>
      </c>
      <c r="D181" s="8" t="str">
        <f aca="false">IF($I181="","",INDEX(憑證錄入!$D$6:$D$505,$I181)&amp;"")</f>
        <v/>
      </c>
      <c r="E181" s="47" t="str">
        <f aca="false">IF($I181="","",INDEX(憑證錄入!$G$6:$G$505,$I181))</f>
        <v/>
      </c>
      <c r="F181" s="47" t="str">
        <f aca="false">IF($I181="","",INDEX(憑證錄入!$H$6:$H$505,$I181))</f>
        <v/>
      </c>
      <c r="G181" s="23" t="str">
        <f aca="false">IF(J181="","",IF(ROUND(J181,2)&gt;0,"借",IF(ROUND(J181,2)&lt;0,"貸","平")))</f>
        <v/>
      </c>
      <c r="H181" s="38" t="str">
        <f aca="false">IF(J181="","",ABS(J181))</f>
        <v/>
      </c>
      <c r="I181" s="33" t="str">
        <f aca="false">IF($B$4="","",IFERROR(MATCH($B$4&amp;"|"&amp;A181,憑證錄入!$O$6:$O$505,0),""))</f>
        <v/>
      </c>
      <c r="J181" s="58" t="str">
        <f aca="false">IF($I181="","",J180+E181-F181)</f>
        <v/>
      </c>
    </row>
    <row r="182" customFormat="false" ht="15" hidden="false" customHeight="false" outlineLevel="0" collapsed="false">
      <c r="A182" s="35" t="n">
        <v>173</v>
      </c>
      <c r="B182" s="36" t="str">
        <f aca="false">IF($I182="","",INDEX(憑證錄入!$B$6:$B$505,$I182))</f>
        <v/>
      </c>
      <c r="C182" s="37" t="str">
        <f aca="false">IF($I182="","",INDEX(憑證錄入!$A$6:$A$505,$I182)&amp;"")</f>
        <v/>
      </c>
      <c r="D182" s="8" t="str">
        <f aca="false">IF($I182="","",INDEX(憑證錄入!$D$6:$D$505,$I182)&amp;"")</f>
        <v/>
      </c>
      <c r="E182" s="47" t="str">
        <f aca="false">IF($I182="","",INDEX(憑證錄入!$G$6:$G$505,$I182))</f>
        <v/>
      </c>
      <c r="F182" s="47" t="str">
        <f aca="false">IF($I182="","",INDEX(憑證錄入!$H$6:$H$505,$I182))</f>
        <v/>
      </c>
      <c r="G182" s="23" t="str">
        <f aca="false">IF(J182="","",IF(ROUND(J182,2)&gt;0,"借",IF(ROUND(J182,2)&lt;0,"貸","平")))</f>
        <v/>
      </c>
      <c r="H182" s="38" t="str">
        <f aca="false">IF(J182="","",ABS(J182))</f>
        <v/>
      </c>
      <c r="I182" s="33" t="str">
        <f aca="false">IF($B$4="","",IFERROR(MATCH($B$4&amp;"|"&amp;A182,憑證錄入!$O$6:$O$505,0),""))</f>
        <v/>
      </c>
      <c r="J182" s="58" t="str">
        <f aca="false">IF($I182="","",J181+E182-F182)</f>
        <v/>
      </c>
    </row>
    <row r="183" customFormat="false" ht="15" hidden="false" customHeight="false" outlineLevel="0" collapsed="false">
      <c r="A183" s="35" t="n">
        <v>174</v>
      </c>
      <c r="B183" s="36" t="str">
        <f aca="false">IF($I183="","",INDEX(憑證錄入!$B$6:$B$505,$I183))</f>
        <v/>
      </c>
      <c r="C183" s="37" t="str">
        <f aca="false">IF($I183="","",INDEX(憑證錄入!$A$6:$A$505,$I183)&amp;"")</f>
        <v/>
      </c>
      <c r="D183" s="8" t="str">
        <f aca="false">IF($I183="","",INDEX(憑證錄入!$D$6:$D$505,$I183)&amp;"")</f>
        <v/>
      </c>
      <c r="E183" s="47" t="str">
        <f aca="false">IF($I183="","",INDEX(憑證錄入!$G$6:$G$505,$I183))</f>
        <v/>
      </c>
      <c r="F183" s="47" t="str">
        <f aca="false">IF($I183="","",INDEX(憑證錄入!$H$6:$H$505,$I183))</f>
        <v/>
      </c>
      <c r="G183" s="23" t="str">
        <f aca="false">IF(J183="","",IF(ROUND(J183,2)&gt;0,"借",IF(ROUND(J183,2)&lt;0,"貸","平")))</f>
        <v/>
      </c>
      <c r="H183" s="38" t="str">
        <f aca="false">IF(J183="","",ABS(J183))</f>
        <v/>
      </c>
      <c r="I183" s="33" t="str">
        <f aca="false">IF($B$4="","",IFERROR(MATCH($B$4&amp;"|"&amp;A183,憑證錄入!$O$6:$O$505,0),""))</f>
        <v/>
      </c>
      <c r="J183" s="58" t="str">
        <f aca="false">IF($I183="","",J182+E183-F183)</f>
        <v/>
      </c>
    </row>
    <row r="184" customFormat="false" ht="15" hidden="false" customHeight="false" outlineLevel="0" collapsed="false">
      <c r="A184" s="35" t="n">
        <v>175</v>
      </c>
      <c r="B184" s="36" t="str">
        <f aca="false">IF($I184="","",INDEX(憑證錄入!$B$6:$B$505,$I184))</f>
        <v/>
      </c>
      <c r="C184" s="37" t="str">
        <f aca="false">IF($I184="","",INDEX(憑證錄入!$A$6:$A$505,$I184)&amp;"")</f>
        <v/>
      </c>
      <c r="D184" s="8" t="str">
        <f aca="false">IF($I184="","",INDEX(憑證錄入!$D$6:$D$505,$I184)&amp;"")</f>
        <v/>
      </c>
      <c r="E184" s="47" t="str">
        <f aca="false">IF($I184="","",INDEX(憑證錄入!$G$6:$G$505,$I184))</f>
        <v/>
      </c>
      <c r="F184" s="47" t="str">
        <f aca="false">IF($I184="","",INDEX(憑證錄入!$H$6:$H$505,$I184))</f>
        <v/>
      </c>
      <c r="G184" s="23" t="str">
        <f aca="false">IF(J184="","",IF(ROUND(J184,2)&gt;0,"借",IF(ROUND(J184,2)&lt;0,"貸","平")))</f>
        <v/>
      </c>
      <c r="H184" s="38" t="str">
        <f aca="false">IF(J184="","",ABS(J184))</f>
        <v/>
      </c>
      <c r="I184" s="33" t="str">
        <f aca="false">IF($B$4="","",IFERROR(MATCH($B$4&amp;"|"&amp;A184,憑證錄入!$O$6:$O$505,0),""))</f>
        <v/>
      </c>
      <c r="J184" s="58" t="str">
        <f aca="false">IF($I184="","",J183+E184-F184)</f>
        <v/>
      </c>
    </row>
    <row r="185" customFormat="false" ht="15" hidden="false" customHeight="false" outlineLevel="0" collapsed="false">
      <c r="A185" s="35" t="n">
        <v>176</v>
      </c>
      <c r="B185" s="36" t="str">
        <f aca="false">IF($I185="","",INDEX(憑證錄入!$B$6:$B$505,$I185))</f>
        <v/>
      </c>
      <c r="C185" s="37" t="str">
        <f aca="false">IF($I185="","",INDEX(憑證錄入!$A$6:$A$505,$I185)&amp;"")</f>
        <v/>
      </c>
      <c r="D185" s="8" t="str">
        <f aca="false">IF($I185="","",INDEX(憑證錄入!$D$6:$D$505,$I185)&amp;"")</f>
        <v/>
      </c>
      <c r="E185" s="47" t="str">
        <f aca="false">IF($I185="","",INDEX(憑證錄入!$G$6:$G$505,$I185))</f>
        <v/>
      </c>
      <c r="F185" s="47" t="str">
        <f aca="false">IF($I185="","",INDEX(憑證錄入!$H$6:$H$505,$I185))</f>
        <v/>
      </c>
      <c r="G185" s="23" t="str">
        <f aca="false">IF(J185="","",IF(ROUND(J185,2)&gt;0,"借",IF(ROUND(J185,2)&lt;0,"貸","平")))</f>
        <v/>
      </c>
      <c r="H185" s="38" t="str">
        <f aca="false">IF(J185="","",ABS(J185))</f>
        <v/>
      </c>
      <c r="I185" s="33" t="str">
        <f aca="false">IF($B$4="","",IFERROR(MATCH($B$4&amp;"|"&amp;A185,憑證錄入!$O$6:$O$505,0),""))</f>
        <v/>
      </c>
      <c r="J185" s="58" t="str">
        <f aca="false">IF($I185="","",J184+E185-F185)</f>
        <v/>
      </c>
    </row>
    <row r="186" customFormat="false" ht="15" hidden="false" customHeight="false" outlineLevel="0" collapsed="false">
      <c r="A186" s="35" t="n">
        <v>177</v>
      </c>
      <c r="B186" s="36" t="str">
        <f aca="false">IF($I186="","",INDEX(憑證錄入!$B$6:$B$505,$I186))</f>
        <v/>
      </c>
      <c r="C186" s="37" t="str">
        <f aca="false">IF($I186="","",INDEX(憑證錄入!$A$6:$A$505,$I186)&amp;"")</f>
        <v/>
      </c>
      <c r="D186" s="8" t="str">
        <f aca="false">IF($I186="","",INDEX(憑證錄入!$D$6:$D$505,$I186)&amp;"")</f>
        <v/>
      </c>
      <c r="E186" s="47" t="str">
        <f aca="false">IF($I186="","",INDEX(憑證錄入!$G$6:$G$505,$I186))</f>
        <v/>
      </c>
      <c r="F186" s="47" t="str">
        <f aca="false">IF($I186="","",INDEX(憑證錄入!$H$6:$H$505,$I186))</f>
        <v/>
      </c>
      <c r="G186" s="23" t="str">
        <f aca="false">IF(J186="","",IF(ROUND(J186,2)&gt;0,"借",IF(ROUND(J186,2)&lt;0,"貸","平")))</f>
        <v/>
      </c>
      <c r="H186" s="38" t="str">
        <f aca="false">IF(J186="","",ABS(J186))</f>
        <v/>
      </c>
      <c r="I186" s="33" t="str">
        <f aca="false">IF($B$4="","",IFERROR(MATCH($B$4&amp;"|"&amp;A186,憑證錄入!$O$6:$O$505,0),""))</f>
        <v/>
      </c>
      <c r="J186" s="58" t="str">
        <f aca="false">IF($I186="","",J185+E186-F186)</f>
        <v/>
      </c>
    </row>
    <row r="187" customFormat="false" ht="15" hidden="false" customHeight="false" outlineLevel="0" collapsed="false">
      <c r="A187" s="35" t="n">
        <v>178</v>
      </c>
      <c r="B187" s="36" t="str">
        <f aca="false">IF($I187="","",INDEX(憑證錄入!$B$6:$B$505,$I187))</f>
        <v/>
      </c>
      <c r="C187" s="37" t="str">
        <f aca="false">IF($I187="","",INDEX(憑證錄入!$A$6:$A$505,$I187)&amp;"")</f>
        <v/>
      </c>
      <c r="D187" s="8" t="str">
        <f aca="false">IF($I187="","",INDEX(憑證錄入!$D$6:$D$505,$I187)&amp;"")</f>
        <v/>
      </c>
      <c r="E187" s="47" t="str">
        <f aca="false">IF($I187="","",INDEX(憑證錄入!$G$6:$G$505,$I187))</f>
        <v/>
      </c>
      <c r="F187" s="47" t="str">
        <f aca="false">IF($I187="","",INDEX(憑證錄入!$H$6:$H$505,$I187))</f>
        <v/>
      </c>
      <c r="G187" s="23" t="str">
        <f aca="false">IF(J187="","",IF(ROUND(J187,2)&gt;0,"借",IF(ROUND(J187,2)&lt;0,"貸","平")))</f>
        <v/>
      </c>
      <c r="H187" s="38" t="str">
        <f aca="false">IF(J187="","",ABS(J187))</f>
        <v/>
      </c>
      <c r="I187" s="33" t="str">
        <f aca="false">IF($B$4="","",IFERROR(MATCH($B$4&amp;"|"&amp;A187,憑證錄入!$O$6:$O$505,0),""))</f>
        <v/>
      </c>
      <c r="J187" s="58" t="str">
        <f aca="false">IF($I187="","",J186+E187-F187)</f>
        <v/>
      </c>
    </row>
    <row r="188" customFormat="false" ht="15" hidden="false" customHeight="false" outlineLevel="0" collapsed="false">
      <c r="A188" s="35" t="n">
        <v>179</v>
      </c>
      <c r="B188" s="36" t="str">
        <f aca="false">IF($I188="","",INDEX(憑證錄入!$B$6:$B$505,$I188))</f>
        <v/>
      </c>
      <c r="C188" s="37" t="str">
        <f aca="false">IF($I188="","",INDEX(憑證錄入!$A$6:$A$505,$I188)&amp;"")</f>
        <v/>
      </c>
      <c r="D188" s="8" t="str">
        <f aca="false">IF($I188="","",INDEX(憑證錄入!$D$6:$D$505,$I188)&amp;"")</f>
        <v/>
      </c>
      <c r="E188" s="47" t="str">
        <f aca="false">IF($I188="","",INDEX(憑證錄入!$G$6:$G$505,$I188))</f>
        <v/>
      </c>
      <c r="F188" s="47" t="str">
        <f aca="false">IF($I188="","",INDEX(憑證錄入!$H$6:$H$505,$I188))</f>
        <v/>
      </c>
      <c r="G188" s="23" t="str">
        <f aca="false">IF(J188="","",IF(ROUND(J188,2)&gt;0,"借",IF(ROUND(J188,2)&lt;0,"貸","平")))</f>
        <v/>
      </c>
      <c r="H188" s="38" t="str">
        <f aca="false">IF(J188="","",ABS(J188))</f>
        <v/>
      </c>
      <c r="I188" s="33" t="str">
        <f aca="false">IF($B$4="","",IFERROR(MATCH($B$4&amp;"|"&amp;A188,憑證錄入!$O$6:$O$505,0),""))</f>
        <v/>
      </c>
      <c r="J188" s="58" t="str">
        <f aca="false">IF($I188="","",J187+E188-F188)</f>
        <v/>
      </c>
    </row>
    <row r="189" customFormat="false" ht="15" hidden="false" customHeight="false" outlineLevel="0" collapsed="false">
      <c r="A189" s="35" t="n">
        <v>180</v>
      </c>
      <c r="B189" s="36" t="str">
        <f aca="false">IF($I189="","",INDEX(憑證錄入!$B$6:$B$505,$I189))</f>
        <v/>
      </c>
      <c r="C189" s="37" t="str">
        <f aca="false">IF($I189="","",INDEX(憑證錄入!$A$6:$A$505,$I189)&amp;"")</f>
        <v/>
      </c>
      <c r="D189" s="8" t="str">
        <f aca="false">IF($I189="","",INDEX(憑證錄入!$D$6:$D$505,$I189)&amp;"")</f>
        <v/>
      </c>
      <c r="E189" s="47" t="str">
        <f aca="false">IF($I189="","",INDEX(憑證錄入!$G$6:$G$505,$I189))</f>
        <v/>
      </c>
      <c r="F189" s="47" t="str">
        <f aca="false">IF($I189="","",INDEX(憑證錄入!$H$6:$H$505,$I189))</f>
        <v/>
      </c>
      <c r="G189" s="23" t="str">
        <f aca="false">IF(J189="","",IF(ROUND(J189,2)&gt;0,"借",IF(ROUND(J189,2)&lt;0,"貸","平")))</f>
        <v/>
      </c>
      <c r="H189" s="38" t="str">
        <f aca="false">IF(J189="","",ABS(J189))</f>
        <v/>
      </c>
      <c r="I189" s="33" t="str">
        <f aca="false">IF($B$4="","",IFERROR(MATCH($B$4&amp;"|"&amp;A189,憑證錄入!$O$6:$O$505,0),""))</f>
        <v/>
      </c>
      <c r="J189" s="58" t="str">
        <f aca="false">IF($I189="","",J188+E189-F189)</f>
        <v/>
      </c>
    </row>
    <row r="190" customFormat="false" ht="15" hidden="false" customHeight="false" outlineLevel="0" collapsed="false">
      <c r="A190" s="35" t="n">
        <v>181</v>
      </c>
      <c r="B190" s="36" t="str">
        <f aca="false">IF($I190="","",INDEX(憑證錄入!$B$6:$B$505,$I190))</f>
        <v/>
      </c>
      <c r="C190" s="37" t="str">
        <f aca="false">IF($I190="","",INDEX(憑證錄入!$A$6:$A$505,$I190)&amp;"")</f>
        <v/>
      </c>
      <c r="D190" s="8" t="str">
        <f aca="false">IF($I190="","",INDEX(憑證錄入!$D$6:$D$505,$I190)&amp;"")</f>
        <v/>
      </c>
      <c r="E190" s="47" t="str">
        <f aca="false">IF($I190="","",INDEX(憑證錄入!$G$6:$G$505,$I190))</f>
        <v/>
      </c>
      <c r="F190" s="47" t="str">
        <f aca="false">IF($I190="","",INDEX(憑證錄入!$H$6:$H$505,$I190))</f>
        <v/>
      </c>
      <c r="G190" s="23" t="str">
        <f aca="false">IF(J190="","",IF(ROUND(J190,2)&gt;0,"借",IF(ROUND(J190,2)&lt;0,"貸","平")))</f>
        <v/>
      </c>
      <c r="H190" s="38" t="str">
        <f aca="false">IF(J190="","",ABS(J190))</f>
        <v/>
      </c>
      <c r="I190" s="33" t="str">
        <f aca="false">IF($B$4="","",IFERROR(MATCH($B$4&amp;"|"&amp;A190,憑證錄入!$O$6:$O$505,0),""))</f>
        <v/>
      </c>
      <c r="J190" s="58" t="str">
        <f aca="false">IF($I190="","",J189+E190-F190)</f>
        <v/>
      </c>
    </row>
    <row r="191" customFormat="false" ht="15" hidden="false" customHeight="false" outlineLevel="0" collapsed="false">
      <c r="A191" s="35" t="n">
        <v>182</v>
      </c>
      <c r="B191" s="36" t="str">
        <f aca="false">IF($I191="","",INDEX(憑證錄入!$B$6:$B$505,$I191))</f>
        <v/>
      </c>
      <c r="C191" s="37" t="str">
        <f aca="false">IF($I191="","",INDEX(憑證錄入!$A$6:$A$505,$I191)&amp;"")</f>
        <v/>
      </c>
      <c r="D191" s="8" t="str">
        <f aca="false">IF($I191="","",INDEX(憑證錄入!$D$6:$D$505,$I191)&amp;"")</f>
        <v/>
      </c>
      <c r="E191" s="47" t="str">
        <f aca="false">IF($I191="","",INDEX(憑證錄入!$G$6:$G$505,$I191))</f>
        <v/>
      </c>
      <c r="F191" s="47" t="str">
        <f aca="false">IF($I191="","",INDEX(憑證錄入!$H$6:$H$505,$I191))</f>
        <v/>
      </c>
      <c r="G191" s="23" t="str">
        <f aca="false">IF(J191="","",IF(ROUND(J191,2)&gt;0,"借",IF(ROUND(J191,2)&lt;0,"貸","平")))</f>
        <v/>
      </c>
      <c r="H191" s="38" t="str">
        <f aca="false">IF(J191="","",ABS(J191))</f>
        <v/>
      </c>
      <c r="I191" s="33" t="str">
        <f aca="false">IF($B$4="","",IFERROR(MATCH($B$4&amp;"|"&amp;A191,憑證錄入!$O$6:$O$505,0),""))</f>
        <v/>
      </c>
      <c r="J191" s="58" t="str">
        <f aca="false">IF($I191="","",J190+E191-F191)</f>
        <v/>
      </c>
    </row>
    <row r="192" customFormat="false" ht="15" hidden="false" customHeight="false" outlineLevel="0" collapsed="false">
      <c r="A192" s="35" t="n">
        <v>183</v>
      </c>
      <c r="B192" s="36" t="str">
        <f aca="false">IF($I192="","",INDEX(憑證錄入!$B$6:$B$505,$I192))</f>
        <v/>
      </c>
      <c r="C192" s="37" t="str">
        <f aca="false">IF($I192="","",INDEX(憑證錄入!$A$6:$A$505,$I192)&amp;"")</f>
        <v/>
      </c>
      <c r="D192" s="8" t="str">
        <f aca="false">IF($I192="","",INDEX(憑證錄入!$D$6:$D$505,$I192)&amp;"")</f>
        <v/>
      </c>
      <c r="E192" s="47" t="str">
        <f aca="false">IF($I192="","",INDEX(憑證錄入!$G$6:$G$505,$I192))</f>
        <v/>
      </c>
      <c r="F192" s="47" t="str">
        <f aca="false">IF($I192="","",INDEX(憑證錄入!$H$6:$H$505,$I192))</f>
        <v/>
      </c>
      <c r="G192" s="23" t="str">
        <f aca="false">IF(J192="","",IF(ROUND(J192,2)&gt;0,"借",IF(ROUND(J192,2)&lt;0,"貸","平")))</f>
        <v/>
      </c>
      <c r="H192" s="38" t="str">
        <f aca="false">IF(J192="","",ABS(J192))</f>
        <v/>
      </c>
      <c r="I192" s="33" t="str">
        <f aca="false">IF($B$4="","",IFERROR(MATCH($B$4&amp;"|"&amp;A192,憑證錄入!$O$6:$O$505,0),""))</f>
        <v/>
      </c>
      <c r="J192" s="58" t="str">
        <f aca="false">IF($I192="","",J191+E192-F192)</f>
        <v/>
      </c>
    </row>
    <row r="193" customFormat="false" ht="15" hidden="false" customHeight="false" outlineLevel="0" collapsed="false">
      <c r="A193" s="35" t="n">
        <v>184</v>
      </c>
      <c r="B193" s="36" t="str">
        <f aca="false">IF($I193="","",INDEX(憑證錄入!$B$6:$B$505,$I193))</f>
        <v/>
      </c>
      <c r="C193" s="37" t="str">
        <f aca="false">IF($I193="","",INDEX(憑證錄入!$A$6:$A$505,$I193)&amp;"")</f>
        <v/>
      </c>
      <c r="D193" s="8" t="str">
        <f aca="false">IF($I193="","",INDEX(憑證錄入!$D$6:$D$505,$I193)&amp;"")</f>
        <v/>
      </c>
      <c r="E193" s="47" t="str">
        <f aca="false">IF($I193="","",INDEX(憑證錄入!$G$6:$G$505,$I193))</f>
        <v/>
      </c>
      <c r="F193" s="47" t="str">
        <f aca="false">IF($I193="","",INDEX(憑證錄入!$H$6:$H$505,$I193))</f>
        <v/>
      </c>
      <c r="G193" s="23" t="str">
        <f aca="false">IF(J193="","",IF(ROUND(J193,2)&gt;0,"借",IF(ROUND(J193,2)&lt;0,"貸","平")))</f>
        <v/>
      </c>
      <c r="H193" s="38" t="str">
        <f aca="false">IF(J193="","",ABS(J193))</f>
        <v/>
      </c>
      <c r="I193" s="33" t="str">
        <f aca="false">IF($B$4="","",IFERROR(MATCH($B$4&amp;"|"&amp;A193,憑證錄入!$O$6:$O$505,0),""))</f>
        <v/>
      </c>
      <c r="J193" s="58" t="str">
        <f aca="false">IF($I193="","",J192+E193-F193)</f>
        <v/>
      </c>
    </row>
    <row r="194" customFormat="false" ht="15" hidden="false" customHeight="false" outlineLevel="0" collapsed="false">
      <c r="A194" s="35" t="n">
        <v>185</v>
      </c>
      <c r="B194" s="36" t="str">
        <f aca="false">IF($I194="","",INDEX(憑證錄入!$B$6:$B$505,$I194))</f>
        <v/>
      </c>
      <c r="C194" s="37" t="str">
        <f aca="false">IF($I194="","",INDEX(憑證錄入!$A$6:$A$505,$I194)&amp;"")</f>
        <v/>
      </c>
      <c r="D194" s="8" t="str">
        <f aca="false">IF($I194="","",INDEX(憑證錄入!$D$6:$D$505,$I194)&amp;"")</f>
        <v/>
      </c>
      <c r="E194" s="47" t="str">
        <f aca="false">IF($I194="","",INDEX(憑證錄入!$G$6:$G$505,$I194))</f>
        <v/>
      </c>
      <c r="F194" s="47" t="str">
        <f aca="false">IF($I194="","",INDEX(憑證錄入!$H$6:$H$505,$I194))</f>
        <v/>
      </c>
      <c r="G194" s="23" t="str">
        <f aca="false">IF(J194="","",IF(ROUND(J194,2)&gt;0,"借",IF(ROUND(J194,2)&lt;0,"貸","平")))</f>
        <v/>
      </c>
      <c r="H194" s="38" t="str">
        <f aca="false">IF(J194="","",ABS(J194))</f>
        <v/>
      </c>
      <c r="I194" s="33" t="str">
        <f aca="false">IF($B$4="","",IFERROR(MATCH($B$4&amp;"|"&amp;A194,憑證錄入!$O$6:$O$505,0),""))</f>
        <v/>
      </c>
      <c r="J194" s="58" t="str">
        <f aca="false">IF($I194="","",J193+E194-F194)</f>
        <v/>
      </c>
    </row>
    <row r="195" customFormat="false" ht="15" hidden="false" customHeight="false" outlineLevel="0" collapsed="false">
      <c r="A195" s="35" t="n">
        <v>186</v>
      </c>
      <c r="B195" s="36" t="str">
        <f aca="false">IF($I195="","",INDEX(憑證錄入!$B$6:$B$505,$I195))</f>
        <v/>
      </c>
      <c r="C195" s="37" t="str">
        <f aca="false">IF($I195="","",INDEX(憑證錄入!$A$6:$A$505,$I195)&amp;"")</f>
        <v/>
      </c>
      <c r="D195" s="8" t="str">
        <f aca="false">IF($I195="","",INDEX(憑證錄入!$D$6:$D$505,$I195)&amp;"")</f>
        <v/>
      </c>
      <c r="E195" s="47" t="str">
        <f aca="false">IF($I195="","",INDEX(憑證錄入!$G$6:$G$505,$I195))</f>
        <v/>
      </c>
      <c r="F195" s="47" t="str">
        <f aca="false">IF($I195="","",INDEX(憑證錄入!$H$6:$H$505,$I195))</f>
        <v/>
      </c>
      <c r="G195" s="23" t="str">
        <f aca="false">IF(J195="","",IF(ROUND(J195,2)&gt;0,"借",IF(ROUND(J195,2)&lt;0,"貸","平")))</f>
        <v/>
      </c>
      <c r="H195" s="38" t="str">
        <f aca="false">IF(J195="","",ABS(J195))</f>
        <v/>
      </c>
      <c r="I195" s="33" t="str">
        <f aca="false">IF($B$4="","",IFERROR(MATCH($B$4&amp;"|"&amp;A195,憑證錄入!$O$6:$O$505,0),""))</f>
        <v/>
      </c>
      <c r="J195" s="58" t="str">
        <f aca="false">IF($I195="","",J194+E195-F195)</f>
        <v/>
      </c>
    </row>
    <row r="196" customFormat="false" ht="15" hidden="false" customHeight="false" outlineLevel="0" collapsed="false">
      <c r="A196" s="35" t="n">
        <v>187</v>
      </c>
      <c r="B196" s="36" t="str">
        <f aca="false">IF($I196="","",INDEX(憑證錄入!$B$6:$B$505,$I196))</f>
        <v/>
      </c>
      <c r="C196" s="37" t="str">
        <f aca="false">IF($I196="","",INDEX(憑證錄入!$A$6:$A$505,$I196)&amp;"")</f>
        <v/>
      </c>
      <c r="D196" s="8" t="str">
        <f aca="false">IF($I196="","",INDEX(憑證錄入!$D$6:$D$505,$I196)&amp;"")</f>
        <v/>
      </c>
      <c r="E196" s="47" t="str">
        <f aca="false">IF($I196="","",INDEX(憑證錄入!$G$6:$G$505,$I196))</f>
        <v/>
      </c>
      <c r="F196" s="47" t="str">
        <f aca="false">IF($I196="","",INDEX(憑證錄入!$H$6:$H$505,$I196))</f>
        <v/>
      </c>
      <c r="G196" s="23" t="str">
        <f aca="false">IF(J196="","",IF(ROUND(J196,2)&gt;0,"借",IF(ROUND(J196,2)&lt;0,"貸","平")))</f>
        <v/>
      </c>
      <c r="H196" s="38" t="str">
        <f aca="false">IF(J196="","",ABS(J196))</f>
        <v/>
      </c>
      <c r="I196" s="33" t="str">
        <f aca="false">IF($B$4="","",IFERROR(MATCH($B$4&amp;"|"&amp;A196,憑證錄入!$O$6:$O$505,0),""))</f>
        <v/>
      </c>
      <c r="J196" s="58" t="str">
        <f aca="false">IF($I196="","",J195+E196-F196)</f>
        <v/>
      </c>
    </row>
    <row r="197" customFormat="false" ht="15" hidden="false" customHeight="false" outlineLevel="0" collapsed="false">
      <c r="A197" s="35" t="n">
        <v>188</v>
      </c>
      <c r="B197" s="36" t="str">
        <f aca="false">IF($I197="","",INDEX(憑證錄入!$B$6:$B$505,$I197))</f>
        <v/>
      </c>
      <c r="C197" s="37" t="str">
        <f aca="false">IF($I197="","",INDEX(憑證錄入!$A$6:$A$505,$I197)&amp;"")</f>
        <v/>
      </c>
      <c r="D197" s="8" t="str">
        <f aca="false">IF($I197="","",INDEX(憑證錄入!$D$6:$D$505,$I197)&amp;"")</f>
        <v/>
      </c>
      <c r="E197" s="47" t="str">
        <f aca="false">IF($I197="","",INDEX(憑證錄入!$G$6:$G$505,$I197))</f>
        <v/>
      </c>
      <c r="F197" s="47" t="str">
        <f aca="false">IF($I197="","",INDEX(憑證錄入!$H$6:$H$505,$I197))</f>
        <v/>
      </c>
      <c r="G197" s="23" t="str">
        <f aca="false">IF(J197="","",IF(ROUND(J197,2)&gt;0,"借",IF(ROUND(J197,2)&lt;0,"貸","平")))</f>
        <v/>
      </c>
      <c r="H197" s="38" t="str">
        <f aca="false">IF(J197="","",ABS(J197))</f>
        <v/>
      </c>
      <c r="I197" s="33" t="str">
        <f aca="false">IF($B$4="","",IFERROR(MATCH($B$4&amp;"|"&amp;A197,憑證錄入!$O$6:$O$505,0),""))</f>
        <v/>
      </c>
      <c r="J197" s="58" t="str">
        <f aca="false">IF($I197="","",J196+E197-F197)</f>
        <v/>
      </c>
    </row>
    <row r="198" customFormat="false" ht="15" hidden="false" customHeight="false" outlineLevel="0" collapsed="false">
      <c r="A198" s="35" t="n">
        <v>189</v>
      </c>
      <c r="B198" s="36" t="str">
        <f aca="false">IF($I198="","",INDEX(憑證錄入!$B$6:$B$505,$I198))</f>
        <v/>
      </c>
      <c r="C198" s="37" t="str">
        <f aca="false">IF($I198="","",INDEX(憑證錄入!$A$6:$A$505,$I198)&amp;"")</f>
        <v/>
      </c>
      <c r="D198" s="8" t="str">
        <f aca="false">IF($I198="","",INDEX(憑證錄入!$D$6:$D$505,$I198)&amp;"")</f>
        <v/>
      </c>
      <c r="E198" s="47" t="str">
        <f aca="false">IF($I198="","",INDEX(憑證錄入!$G$6:$G$505,$I198))</f>
        <v/>
      </c>
      <c r="F198" s="47" t="str">
        <f aca="false">IF($I198="","",INDEX(憑證錄入!$H$6:$H$505,$I198))</f>
        <v/>
      </c>
      <c r="G198" s="23" t="str">
        <f aca="false">IF(J198="","",IF(ROUND(J198,2)&gt;0,"借",IF(ROUND(J198,2)&lt;0,"貸","平")))</f>
        <v/>
      </c>
      <c r="H198" s="38" t="str">
        <f aca="false">IF(J198="","",ABS(J198))</f>
        <v/>
      </c>
      <c r="I198" s="33" t="str">
        <f aca="false">IF($B$4="","",IFERROR(MATCH($B$4&amp;"|"&amp;A198,憑證錄入!$O$6:$O$505,0),""))</f>
        <v/>
      </c>
      <c r="J198" s="58" t="str">
        <f aca="false">IF($I198="","",J197+E198-F198)</f>
        <v/>
      </c>
    </row>
    <row r="199" customFormat="false" ht="15" hidden="false" customHeight="false" outlineLevel="0" collapsed="false">
      <c r="A199" s="35" t="n">
        <v>190</v>
      </c>
      <c r="B199" s="36" t="str">
        <f aca="false">IF($I199="","",INDEX(憑證錄入!$B$6:$B$505,$I199))</f>
        <v/>
      </c>
      <c r="C199" s="37" t="str">
        <f aca="false">IF($I199="","",INDEX(憑證錄入!$A$6:$A$505,$I199)&amp;"")</f>
        <v/>
      </c>
      <c r="D199" s="8" t="str">
        <f aca="false">IF($I199="","",INDEX(憑證錄入!$D$6:$D$505,$I199)&amp;"")</f>
        <v/>
      </c>
      <c r="E199" s="47" t="str">
        <f aca="false">IF($I199="","",INDEX(憑證錄入!$G$6:$G$505,$I199))</f>
        <v/>
      </c>
      <c r="F199" s="47" t="str">
        <f aca="false">IF($I199="","",INDEX(憑證錄入!$H$6:$H$505,$I199))</f>
        <v/>
      </c>
      <c r="G199" s="23" t="str">
        <f aca="false">IF(J199="","",IF(ROUND(J199,2)&gt;0,"借",IF(ROUND(J199,2)&lt;0,"貸","平")))</f>
        <v/>
      </c>
      <c r="H199" s="38" t="str">
        <f aca="false">IF(J199="","",ABS(J199))</f>
        <v/>
      </c>
      <c r="I199" s="33" t="str">
        <f aca="false">IF($B$4="","",IFERROR(MATCH($B$4&amp;"|"&amp;A199,憑證錄入!$O$6:$O$505,0),""))</f>
        <v/>
      </c>
      <c r="J199" s="58" t="str">
        <f aca="false">IF($I199="","",J198+E199-F199)</f>
        <v/>
      </c>
    </row>
    <row r="200" customFormat="false" ht="15" hidden="false" customHeight="false" outlineLevel="0" collapsed="false">
      <c r="A200" s="35" t="n">
        <v>191</v>
      </c>
      <c r="B200" s="36" t="str">
        <f aca="false">IF($I200="","",INDEX(憑證錄入!$B$6:$B$505,$I200))</f>
        <v/>
      </c>
      <c r="C200" s="37" t="str">
        <f aca="false">IF($I200="","",INDEX(憑證錄入!$A$6:$A$505,$I200)&amp;"")</f>
        <v/>
      </c>
      <c r="D200" s="8" t="str">
        <f aca="false">IF($I200="","",INDEX(憑證錄入!$D$6:$D$505,$I200)&amp;"")</f>
        <v/>
      </c>
      <c r="E200" s="47" t="str">
        <f aca="false">IF($I200="","",INDEX(憑證錄入!$G$6:$G$505,$I200))</f>
        <v/>
      </c>
      <c r="F200" s="47" t="str">
        <f aca="false">IF($I200="","",INDEX(憑證錄入!$H$6:$H$505,$I200))</f>
        <v/>
      </c>
      <c r="G200" s="23" t="str">
        <f aca="false">IF(J200="","",IF(ROUND(J200,2)&gt;0,"借",IF(ROUND(J200,2)&lt;0,"貸","平")))</f>
        <v/>
      </c>
      <c r="H200" s="38" t="str">
        <f aca="false">IF(J200="","",ABS(J200))</f>
        <v/>
      </c>
      <c r="I200" s="33" t="str">
        <f aca="false">IF($B$4="","",IFERROR(MATCH($B$4&amp;"|"&amp;A200,憑證錄入!$O$6:$O$505,0),""))</f>
        <v/>
      </c>
      <c r="J200" s="58" t="str">
        <f aca="false">IF($I200="","",J199+E200-F200)</f>
        <v/>
      </c>
    </row>
    <row r="201" customFormat="false" ht="15" hidden="false" customHeight="false" outlineLevel="0" collapsed="false">
      <c r="A201" s="35" t="n">
        <v>192</v>
      </c>
      <c r="B201" s="36" t="str">
        <f aca="false">IF($I201="","",INDEX(憑證錄入!$B$6:$B$505,$I201))</f>
        <v/>
      </c>
      <c r="C201" s="37" t="str">
        <f aca="false">IF($I201="","",INDEX(憑證錄入!$A$6:$A$505,$I201)&amp;"")</f>
        <v/>
      </c>
      <c r="D201" s="8" t="str">
        <f aca="false">IF($I201="","",INDEX(憑證錄入!$D$6:$D$505,$I201)&amp;"")</f>
        <v/>
      </c>
      <c r="E201" s="47" t="str">
        <f aca="false">IF($I201="","",INDEX(憑證錄入!$G$6:$G$505,$I201))</f>
        <v/>
      </c>
      <c r="F201" s="47" t="str">
        <f aca="false">IF($I201="","",INDEX(憑證錄入!$H$6:$H$505,$I201))</f>
        <v/>
      </c>
      <c r="G201" s="23" t="str">
        <f aca="false">IF(J201="","",IF(ROUND(J201,2)&gt;0,"借",IF(ROUND(J201,2)&lt;0,"貸","平")))</f>
        <v/>
      </c>
      <c r="H201" s="38" t="str">
        <f aca="false">IF(J201="","",ABS(J201))</f>
        <v/>
      </c>
      <c r="I201" s="33" t="str">
        <f aca="false">IF($B$4="","",IFERROR(MATCH($B$4&amp;"|"&amp;A201,憑證錄入!$O$6:$O$505,0),""))</f>
        <v/>
      </c>
      <c r="J201" s="58" t="str">
        <f aca="false">IF($I201="","",J200+E201-F201)</f>
        <v/>
      </c>
    </row>
    <row r="202" customFormat="false" ht="15" hidden="false" customHeight="false" outlineLevel="0" collapsed="false">
      <c r="A202" s="35" t="n">
        <v>193</v>
      </c>
      <c r="B202" s="36" t="str">
        <f aca="false">IF($I202="","",INDEX(憑證錄入!$B$6:$B$505,$I202))</f>
        <v/>
      </c>
      <c r="C202" s="37" t="str">
        <f aca="false">IF($I202="","",INDEX(憑證錄入!$A$6:$A$505,$I202)&amp;"")</f>
        <v/>
      </c>
      <c r="D202" s="8" t="str">
        <f aca="false">IF($I202="","",INDEX(憑證錄入!$D$6:$D$505,$I202)&amp;"")</f>
        <v/>
      </c>
      <c r="E202" s="47" t="str">
        <f aca="false">IF($I202="","",INDEX(憑證錄入!$G$6:$G$505,$I202))</f>
        <v/>
      </c>
      <c r="F202" s="47" t="str">
        <f aca="false">IF($I202="","",INDEX(憑證錄入!$H$6:$H$505,$I202))</f>
        <v/>
      </c>
      <c r="G202" s="23" t="str">
        <f aca="false">IF(J202="","",IF(ROUND(J202,2)&gt;0,"借",IF(ROUND(J202,2)&lt;0,"貸","平")))</f>
        <v/>
      </c>
      <c r="H202" s="38" t="str">
        <f aca="false">IF(J202="","",ABS(J202))</f>
        <v/>
      </c>
      <c r="I202" s="33" t="str">
        <f aca="false">IF($B$4="","",IFERROR(MATCH($B$4&amp;"|"&amp;A202,憑證錄入!$O$6:$O$505,0),""))</f>
        <v/>
      </c>
      <c r="J202" s="58" t="str">
        <f aca="false">IF($I202="","",J201+E202-F202)</f>
        <v/>
      </c>
    </row>
    <row r="203" customFormat="false" ht="15" hidden="false" customHeight="false" outlineLevel="0" collapsed="false">
      <c r="A203" s="35" t="n">
        <v>194</v>
      </c>
      <c r="B203" s="36" t="str">
        <f aca="false">IF($I203="","",INDEX(憑證錄入!$B$6:$B$505,$I203))</f>
        <v/>
      </c>
      <c r="C203" s="37" t="str">
        <f aca="false">IF($I203="","",INDEX(憑證錄入!$A$6:$A$505,$I203)&amp;"")</f>
        <v/>
      </c>
      <c r="D203" s="8" t="str">
        <f aca="false">IF($I203="","",INDEX(憑證錄入!$D$6:$D$505,$I203)&amp;"")</f>
        <v/>
      </c>
      <c r="E203" s="47" t="str">
        <f aca="false">IF($I203="","",INDEX(憑證錄入!$G$6:$G$505,$I203))</f>
        <v/>
      </c>
      <c r="F203" s="47" t="str">
        <f aca="false">IF($I203="","",INDEX(憑證錄入!$H$6:$H$505,$I203))</f>
        <v/>
      </c>
      <c r="G203" s="23" t="str">
        <f aca="false">IF(J203="","",IF(ROUND(J203,2)&gt;0,"借",IF(ROUND(J203,2)&lt;0,"貸","平")))</f>
        <v/>
      </c>
      <c r="H203" s="38" t="str">
        <f aca="false">IF(J203="","",ABS(J203))</f>
        <v/>
      </c>
      <c r="I203" s="33" t="str">
        <f aca="false">IF($B$4="","",IFERROR(MATCH($B$4&amp;"|"&amp;A203,憑證錄入!$O$6:$O$505,0),""))</f>
        <v/>
      </c>
      <c r="J203" s="58" t="str">
        <f aca="false">IF($I203="","",J202+E203-F203)</f>
        <v/>
      </c>
    </row>
    <row r="204" customFormat="false" ht="15" hidden="false" customHeight="false" outlineLevel="0" collapsed="false">
      <c r="A204" s="35" t="n">
        <v>195</v>
      </c>
      <c r="B204" s="36" t="str">
        <f aca="false">IF($I204="","",INDEX(憑證錄入!$B$6:$B$505,$I204))</f>
        <v/>
      </c>
      <c r="C204" s="37" t="str">
        <f aca="false">IF($I204="","",INDEX(憑證錄入!$A$6:$A$505,$I204)&amp;"")</f>
        <v/>
      </c>
      <c r="D204" s="8" t="str">
        <f aca="false">IF($I204="","",INDEX(憑證錄入!$D$6:$D$505,$I204)&amp;"")</f>
        <v/>
      </c>
      <c r="E204" s="47" t="str">
        <f aca="false">IF($I204="","",INDEX(憑證錄入!$G$6:$G$505,$I204))</f>
        <v/>
      </c>
      <c r="F204" s="47" t="str">
        <f aca="false">IF($I204="","",INDEX(憑證錄入!$H$6:$H$505,$I204))</f>
        <v/>
      </c>
      <c r="G204" s="23" t="str">
        <f aca="false">IF(J204="","",IF(ROUND(J204,2)&gt;0,"借",IF(ROUND(J204,2)&lt;0,"貸","平")))</f>
        <v/>
      </c>
      <c r="H204" s="38" t="str">
        <f aca="false">IF(J204="","",ABS(J204))</f>
        <v/>
      </c>
      <c r="I204" s="33" t="str">
        <f aca="false">IF($B$4="","",IFERROR(MATCH($B$4&amp;"|"&amp;A204,憑證錄入!$O$6:$O$505,0),""))</f>
        <v/>
      </c>
      <c r="J204" s="58" t="str">
        <f aca="false">IF($I204="","",J203+E204-F204)</f>
        <v/>
      </c>
    </row>
    <row r="205" customFormat="false" ht="15" hidden="false" customHeight="false" outlineLevel="0" collapsed="false">
      <c r="A205" s="35" t="n">
        <v>196</v>
      </c>
      <c r="B205" s="36" t="str">
        <f aca="false">IF($I205="","",INDEX(憑證錄入!$B$6:$B$505,$I205))</f>
        <v/>
      </c>
      <c r="C205" s="37" t="str">
        <f aca="false">IF($I205="","",INDEX(憑證錄入!$A$6:$A$505,$I205)&amp;"")</f>
        <v/>
      </c>
      <c r="D205" s="8" t="str">
        <f aca="false">IF($I205="","",INDEX(憑證錄入!$D$6:$D$505,$I205)&amp;"")</f>
        <v/>
      </c>
      <c r="E205" s="47" t="str">
        <f aca="false">IF($I205="","",INDEX(憑證錄入!$G$6:$G$505,$I205))</f>
        <v/>
      </c>
      <c r="F205" s="47" t="str">
        <f aca="false">IF($I205="","",INDEX(憑證錄入!$H$6:$H$505,$I205))</f>
        <v/>
      </c>
      <c r="G205" s="23" t="str">
        <f aca="false">IF(J205="","",IF(ROUND(J205,2)&gt;0,"借",IF(ROUND(J205,2)&lt;0,"貸","平")))</f>
        <v/>
      </c>
      <c r="H205" s="38" t="str">
        <f aca="false">IF(J205="","",ABS(J205))</f>
        <v/>
      </c>
      <c r="I205" s="33" t="str">
        <f aca="false">IF($B$4="","",IFERROR(MATCH($B$4&amp;"|"&amp;A205,憑證錄入!$O$6:$O$505,0),""))</f>
        <v/>
      </c>
      <c r="J205" s="58" t="str">
        <f aca="false">IF($I205="","",J204+E205-F205)</f>
        <v/>
      </c>
    </row>
    <row r="206" customFormat="false" ht="15" hidden="false" customHeight="false" outlineLevel="0" collapsed="false">
      <c r="A206" s="35" t="n">
        <v>197</v>
      </c>
      <c r="B206" s="36" t="str">
        <f aca="false">IF($I206="","",INDEX(憑證錄入!$B$6:$B$505,$I206))</f>
        <v/>
      </c>
      <c r="C206" s="37" t="str">
        <f aca="false">IF($I206="","",INDEX(憑證錄入!$A$6:$A$505,$I206)&amp;"")</f>
        <v/>
      </c>
      <c r="D206" s="8" t="str">
        <f aca="false">IF($I206="","",INDEX(憑證錄入!$D$6:$D$505,$I206)&amp;"")</f>
        <v/>
      </c>
      <c r="E206" s="47" t="str">
        <f aca="false">IF($I206="","",INDEX(憑證錄入!$G$6:$G$505,$I206))</f>
        <v/>
      </c>
      <c r="F206" s="47" t="str">
        <f aca="false">IF($I206="","",INDEX(憑證錄入!$H$6:$H$505,$I206))</f>
        <v/>
      </c>
      <c r="G206" s="23" t="str">
        <f aca="false">IF(J206="","",IF(ROUND(J206,2)&gt;0,"借",IF(ROUND(J206,2)&lt;0,"貸","平")))</f>
        <v/>
      </c>
      <c r="H206" s="38" t="str">
        <f aca="false">IF(J206="","",ABS(J206))</f>
        <v/>
      </c>
      <c r="I206" s="33" t="str">
        <f aca="false">IF($B$4="","",IFERROR(MATCH($B$4&amp;"|"&amp;A206,憑證錄入!$O$6:$O$505,0),""))</f>
        <v/>
      </c>
      <c r="J206" s="58" t="str">
        <f aca="false">IF($I206="","",J205+E206-F206)</f>
        <v/>
      </c>
    </row>
    <row r="207" customFormat="false" ht="15" hidden="false" customHeight="false" outlineLevel="0" collapsed="false">
      <c r="A207" s="35" t="n">
        <v>198</v>
      </c>
      <c r="B207" s="36" t="str">
        <f aca="false">IF($I207="","",INDEX(憑證錄入!$B$6:$B$505,$I207))</f>
        <v/>
      </c>
      <c r="C207" s="37" t="str">
        <f aca="false">IF($I207="","",INDEX(憑證錄入!$A$6:$A$505,$I207)&amp;"")</f>
        <v/>
      </c>
      <c r="D207" s="8" t="str">
        <f aca="false">IF($I207="","",INDEX(憑證錄入!$D$6:$D$505,$I207)&amp;"")</f>
        <v/>
      </c>
      <c r="E207" s="47" t="str">
        <f aca="false">IF($I207="","",INDEX(憑證錄入!$G$6:$G$505,$I207))</f>
        <v/>
      </c>
      <c r="F207" s="47" t="str">
        <f aca="false">IF($I207="","",INDEX(憑證錄入!$H$6:$H$505,$I207))</f>
        <v/>
      </c>
      <c r="G207" s="23" t="str">
        <f aca="false">IF(J207="","",IF(ROUND(J207,2)&gt;0,"借",IF(ROUND(J207,2)&lt;0,"貸","平")))</f>
        <v/>
      </c>
      <c r="H207" s="38" t="str">
        <f aca="false">IF(J207="","",ABS(J207))</f>
        <v/>
      </c>
      <c r="I207" s="33" t="str">
        <f aca="false">IF($B$4="","",IFERROR(MATCH($B$4&amp;"|"&amp;A207,憑證錄入!$O$6:$O$505,0),""))</f>
        <v/>
      </c>
      <c r="J207" s="58" t="str">
        <f aca="false">IF($I207="","",J206+E207-F207)</f>
        <v/>
      </c>
    </row>
    <row r="208" customFormat="false" ht="15" hidden="false" customHeight="false" outlineLevel="0" collapsed="false">
      <c r="A208" s="35" t="n">
        <v>199</v>
      </c>
      <c r="B208" s="36" t="str">
        <f aca="false">IF($I208="","",INDEX(憑證錄入!$B$6:$B$505,$I208))</f>
        <v/>
      </c>
      <c r="C208" s="37" t="str">
        <f aca="false">IF($I208="","",INDEX(憑證錄入!$A$6:$A$505,$I208)&amp;"")</f>
        <v/>
      </c>
      <c r="D208" s="8" t="str">
        <f aca="false">IF($I208="","",INDEX(憑證錄入!$D$6:$D$505,$I208)&amp;"")</f>
        <v/>
      </c>
      <c r="E208" s="47" t="str">
        <f aca="false">IF($I208="","",INDEX(憑證錄入!$G$6:$G$505,$I208))</f>
        <v/>
      </c>
      <c r="F208" s="47" t="str">
        <f aca="false">IF($I208="","",INDEX(憑證錄入!$H$6:$H$505,$I208))</f>
        <v/>
      </c>
      <c r="G208" s="23" t="str">
        <f aca="false">IF(J208="","",IF(ROUND(J208,2)&gt;0,"借",IF(ROUND(J208,2)&lt;0,"貸","平")))</f>
        <v/>
      </c>
      <c r="H208" s="38" t="str">
        <f aca="false">IF(J208="","",ABS(J208))</f>
        <v/>
      </c>
      <c r="I208" s="33" t="str">
        <f aca="false">IF($B$4="","",IFERROR(MATCH($B$4&amp;"|"&amp;A208,憑證錄入!$O$6:$O$505,0),""))</f>
        <v/>
      </c>
      <c r="J208" s="58" t="str">
        <f aca="false">IF($I208="","",J207+E208-F208)</f>
        <v/>
      </c>
    </row>
    <row r="209" customFormat="false" ht="15" hidden="false" customHeight="false" outlineLevel="0" collapsed="false">
      <c r="A209" s="35" t="n">
        <v>200</v>
      </c>
      <c r="B209" s="36" t="str">
        <f aca="false">IF($I209="","",INDEX(憑證錄入!$B$6:$B$505,$I209))</f>
        <v/>
      </c>
      <c r="C209" s="37" t="str">
        <f aca="false">IF($I209="","",INDEX(憑證錄入!$A$6:$A$505,$I209)&amp;"")</f>
        <v/>
      </c>
      <c r="D209" s="8" t="str">
        <f aca="false">IF($I209="","",INDEX(憑證錄入!$D$6:$D$505,$I209)&amp;"")</f>
        <v/>
      </c>
      <c r="E209" s="47" t="str">
        <f aca="false">IF($I209="","",INDEX(憑證錄入!$G$6:$G$505,$I209))</f>
        <v/>
      </c>
      <c r="F209" s="47" t="str">
        <f aca="false">IF($I209="","",INDEX(憑證錄入!$H$6:$H$505,$I209))</f>
        <v/>
      </c>
      <c r="G209" s="23" t="str">
        <f aca="false">IF(J209="","",IF(ROUND(J209,2)&gt;0,"借",IF(ROUND(J209,2)&lt;0,"貸","平")))</f>
        <v/>
      </c>
      <c r="H209" s="38" t="str">
        <f aca="false">IF(J209="","",ABS(J209))</f>
        <v/>
      </c>
      <c r="I209" s="33" t="str">
        <f aca="false">IF($B$4="","",IFERROR(MATCH($B$4&amp;"|"&amp;A209,憑證錄入!$O$6:$O$505,0),""))</f>
        <v/>
      </c>
      <c r="J209" s="58" t="str">
        <f aca="false">IF($I209="","",J208+E209-F209)</f>
        <v/>
      </c>
    </row>
    <row r="210" customFormat="false" ht="15" hidden="false" customHeight="false" outlineLevel="0" collapsed="false">
      <c r="A210" s="35" t="n">
        <v>201</v>
      </c>
      <c r="B210" s="36" t="str">
        <f aca="false">IF($I210="","",INDEX(憑證錄入!$B$6:$B$505,$I210))</f>
        <v/>
      </c>
      <c r="C210" s="37" t="str">
        <f aca="false">IF($I210="","",INDEX(憑證錄入!$A$6:$A$505,$I210)&amp;"")</f>
        <v/>
      </c>
      <c r="D210" s="8" t="str">
        <f aca="false">IF($I210="","",INDEX(憑證錄入!$D$6:$D$505,$I210)&amp;"")</f>
        <v/>
      </c>
      <c r="E210" s="47" t="str">
        <f aca="false">IF($I210="","",INDEX(憑證錄入!$G$6:$G$505,$I210))</f>
        <v/>
      </c>
      <c r="F210" s="47" t="str">
        <f aca="false">IF($I210="","",INDEX(憑證錄入!$H$6:$H$505,$I210))</f>
        <v/>
      </c>
      <c r="G210" s="23" t="str">
        <f aca="false">IF(J210="","",IF(ROUND(J210,2)&gt;0,"借",IF(ROUND(J210,2)&lt;0,"貸","平")))</f>
        <v/>
      </c>
      <c r="H210" s="38" t="str">
        <f aca="false">IF(J210="","",ABS(J210))</f>
        <v/>
      </c>
      <c r="I210" s="33" t="str">
        <f aca="false">IF($B$4="","",IFERROR(MATCH($B$4&amp;"|"&amp;A210,憑證錄入!$O$6:$O$505,0),""))</f>
        <v/>
      </c>
      <c r="J210" s="58" t="str">
        <f aca="false">IF($I210="","",J209+E210-F210)</f>
        <v/>
      </c>
    </row>
    <row r="211" customFormat="false" ht="15" hidden="false" customHeight="false" outlineLevel="0" collapsed="false">
      <c r="A211" s="35" t="n">
        <v>202</v>
      </c>
      <c r="B211" s="36" t="str">
        <f aca="false">IF($I211="","",INDEX(憑證錄入!$B$6:$B$505,$I211))</f>
        <v/>
      </c>
      <c r="C211" s="37" t="str">
        <f aca="false">IF($I211="","",INDEX(憑證錄入!$A$6:$A$505,$I211)&amp;"")</f>
        <v/>
      </c>
      <c r="D211" s="8" t="str">
        <f aca="false">IF($I211="","",INDEX(憑證錄入!$D$6:$D$505,$I211)&amp;"")</f>
        <v/>
      </c>
      <c r="E211" s="47" t="str">
        <f aca="false">IF($I211="","",INDEX(憑證錄入!$G$6:$G$505,$I211))</f>
        <v/>
      </c>
      <c r="F211" s="47" t="str">
        <f aca="false">IF($I211="","",INDEX(憑證錄入!$H$6:$H$505,$I211))</f>
        <v/>
      </c>
      <c r="G211" s="23" t="str">
        <f aca="false">IF(J211="","",IF(ROUND(J211,2)&gt;0,"借",IF(ROUND(J211,2)&lt;0,"貸","平")))</f>
        <v/>
      </c>
      <c r="H211" s="38" t="str">
        <f aca="false">IF(J211="","",ABS(J211))</f>
        <v/>
      </c>
      <c r="I211" s="33" t="str">
        <f aca="false">IF($B$4="","",IFERROR(MATCH($B$4&amp;"|"&amp;A211,憑證錄入!$O$6:$O$505,0),""))</f>
        <v/>
      </c>
      <c r="J211" s="58" t="str">
        <f aca="false">IF($I211="","",J210+E211-F211)</f>
        <v/>
      </c>
    </row>
    <row r="212" customFormat="false" ht="15" hidden="false" customHeight="false" outlineLevel="0" collapsed="false">
      <c r="A212" s="35" t="n">
        <v>203</v>
      </c>
      <c r="B212" s="36" t="str">
        <f aca="false">IF($I212="","",INDEX(憑證錄入!$B$6:$B$505,$I212))</f>
        <v/>
      </c>
      <c r="C212" s="37" t="str">
        <f aca="false">IF($I212="","",INDEX(憑證錄入!$A$6:$A$505,$I212)&amp;"")</f>
        <v/>
      </c>
      <c r="D212" s="8" t="str">
        <f aca="false">IF($I212="","",INDEX(憑證錄入!$D$6:$D$505,$I212)&amp;"")</f>
        <v/>
      </c>
      <c r="E212" s="47" t="str">
        <f aca="false">IF($I212="","",INDEX(憑證錄入!$G$6:$G$505,$I212))</f>
        <v/>
      </c>
      <c r="F212" s="47" t="str">
        <f aca="false">IF($I212="","",INDEX(憑證錄入!$H$6:$H$505,$I212))</f>
        <v/>
      </c>
      <c r="G212" s="23" t="str">
        <f aca="false">IF(J212="","",IF(ROUND(J212,2)&gt;0,"借",IF(ROUND(J212,2)&lt;0,"貸","平")))</f>
        <v/>
      </c>
      <c r="H212" s="38" t="str">
        <f aca="false">IF(J212="","",ABS(J212))</f>
        <v/>
      </c>
      <c r="I212" s="33" t="str">
        <f aca="false">IF($B$4="","",IFERROR(MATCH($B$4&amp;"|"&amp;A212,憑證錄入!$O$6:$O$505,0),""))</f>
        <v/>
      </c>
      <c r="J212" s="58" t="str">
        <f aca="false">IF($I212="","",J211+E212-F212)</f>
        <v/>
      </c>
    </row>
    <row r="213" customFormat="false" ht="15" hidden="false" customHeight="false" outlineLevel="0" collapsed="false">
      <c r="A213" s="35" t="n">
        <v>204</v>
      </c>
      <c r="B213" s="36" t="str">
        <f aca="false">IF($I213="","",INDEX(憑證錄入!$B$6:$B$505,$I213))</f>
        <v/>
      </c>
      <c r="C213" s="37" t="str">
        <f aca="false">IF($I213="","",INDEX(憑證錄入!$A$6:$A$505,$I213)&amp;"")</f>
        <v/>
      </c>
      <c r="D213" s="8" t="str">
        <f aca="false">IF($I213="","",INDEX(憑證錄入!$D$6:$D$505,$I213)&amp;"")</f>
        <v/>
      </c>
      <c r="E213" s="47" t="str">
        <f aca="false">IF($I213="","",INDEX(憑證錄入!$G$6:$G$505,$I213))</f>
        <v/>
      </c>
      <c r="F213" s="47" t="str">
        <f aca="false">IF($I213="","",INDEX(憑證錄入!$H$6:$H$505,$I213))</f>
        <v/>
      </c>
      <c r="G213" s="23" t="str">
        <f aca="false">IF(J213="","",IF(ROUND(J213,2)&gt;0,"借",IF(ROUND(J213,2)&lt;0,"貸","平")))</f>
        <v/>
      </c>
      <c r="H213" s="38" t="str">
        <f aca="false">IF(J213="","",ABS(J213))</f>
        <v/>
      </c>
      <c r="I213" s="33" t="str">
        <f aca="false">IF($B$4="","",IFERROR(MATCH($B$4&amp;"|"&amp;A213,憑證錄入!$O$6:$O$505,0),""))</f>
        <v/>
      </c>
      <c r="J213" s="58" t="str">
        <f aca="false">IF($I213="","",J212+E213-F213)</f>
        <v/>
      </c>
    </row>
    <row r="214" customFormat="false" ht="15" hidden="false" customHeight="false" outlineLevel="0" collapsed="false">
      <c r="A214" s="35" t="n">
        <v>205</v>
      </c>
      <c r="B214" s="36" t="str">
        <f aca="false">IF($I214="","",INDEX(憑證錄入!$B$6:$B$505,$I214))</f>
        <v/>
      </c>
      <c r="C214" s="37" t="str">
        <f aca="false">IF($I214="","",INDEX(憑證錄入!$A$6:$A$505,$I214)&amp;"")</f>
        <v/>
      </c>
      <c r="D214" s="8" t="str">
        <f aca="false">IF($I214="","",INDEX(憑證錄入!$D$6:$D$505,$I214)&amp;"")</f>
        <v/>
      </c>
      <c r="E214" s="47" t="str">
        <f aca="false">IF($I214="","",INDEX(憑證錄入!$G$6:$G$505,$I214))</f>
        <v/>
      </c>
      <c r="F214" s="47" t="str">
        <f aca="false">IF($I214="","",INDEX(憑證錄入!$H$6:$H$505,$I214))</f>
        <v/>
      </c>
      <c r="G214" s="23" t="str">
        <f aca="false">IF(J214="","",IF(ROUND(J214,2)&gt;0,"借",IF(ROUND(J214,2)&lt;0,"貸","平")))</f>
        <v/>
      </c>
      <c r="H214" s="38" t="str">
        <f aca="false">IF(J214="","",ABS(J214))</f>
        <v/>
      </c>
      <c r="I214" s="33" t="str">
        <f aca="false">IF($B$4="","",IFERROR(MATCH($B$4&amp;"|"&amp;A214,憑證錄入!$O$6:$O$505,0),""))</f>
        <v/>
      </c>
      <c r="J214" s="58" t="str">
        <f aca="false">IF($I214="","",J213+E214-F214)</f>
        <v/>
      </c>
    </row>
    <row r="215" customFormat="false" ht="15" hidden="false" customHeight="false" outlineLevel="0" collapsed="false">
      <c r="A215" s="35" t="n">
        <v>206</v>
      </c>
      <c r="B215" s="36" t="str">
        <f aca="false">IF($I215="","",INDEX(憑證錄入!$B$6:$B$505,$I215))</f>
        <v/>
      </c>
      <c r="C215" s="37" t="str">
        <f aca="false">IF($I215="","",INDEX(憑證錄入!$A$6:$A$505,$I215)&amp;"")</f>
        <v/>
      </c>
      <c r="D215" s="8" t="str">
        <f aca="false">IF($I215="","",INDEX(憑證錄入!$D$6:$D$505,$I215)&amp;"")</f>
        <v/>
      </c>
      <c r="E215" s="47" t="str">
        <f aca="false">IF($I215="","",INDEX(憑證錄入!$G$6:$G$505,$I215))</f>
        <v/>
      </c>
      <c r="F215" s="47" t="str">
        <f aca="false">IF($I215="","",INDEX(憑證錄入!$H$6:$H$505,$I215))</f>
        <v/>
      </c>
      <c r="G215" s="23" t="str">
        <f aca="false">IF(J215="","",IF(ROUND(J215,2)&gt;0,"借",IF(ROUND(J215,2)&lt;0,"貸","平")))</f>
        <v/>
      </c>
      <c r="H215" s="38" t="str">
        <f aca="false">IF(J215="","",ABS(J215))</f>
        <v/>
      </c>
      <c r="I215" s="33" t="str">
        <f aca="false">IF($B$4="","",IFERROR(MATCH($B$4&amp;"|"&amp;A215,憑證錄入!$O$6:$O$505,0),""))</f>
        <v/>
      </c>
      <c r="J215" s="58" t="str">
        <f aca="false">IF($I215="","",J214+E215-F215)</f>
        <v/>
      </c>
    </row>
    <row r="216" customFormat="false" ht="15" hidden="false" customHeight="false" outlineLevel="0" collapsed="false">
      <c r="A216" s="35" t="n">
        <v>207</v>
      </c>
      <c r="B216" s="36" t="str">
        <f aca="false">IF($I216="","",INDEX(憑證錄入!$B$6:$B$505,$I216))</f>
        <v/>
      </c>
      <c r="C216" s="37" t="str">
        <f aca="false">IF($I216="","",INDEX(憑證錄入!$A$6:$A$505,$I216)&amp;"")</f>
        <v/>
      </c>
      <c r="D216" s="8" t="str">
        <f aca="false">IF($I216="","",INDEX(憑證錄入!$D$6:$D$505,$I216)&amp;"")</f>
        <v/>
      </c>
      <c r="E216" s="47" t="str">
        <f aca="false">IF($I216="","",INDEX(憑證錄入!$G$6:$G$505,$I216))</f>
        <v/>
      </c>
      <c r="F216" s="47" t="str">
        <f aca="false">IF($I216="","",INDEX(憑證錄入!$H$6:$H$505,$I216))</f>
        <v/>
      </c>
      <c r="G216" s="23" t="str">
        <f aca="false">IF(J216="","",IF(ROUND(J216,2)&gt;0,"借",IF(ROUND(J216,2)&lt;0,"貸","平")))</f>
        <v/>
      </c>
      <c r="H216" s="38" t="str">
        <f aca="false">IF(J216="","",ABS(J216))</f>
        <v/>
      </c>
      <c r="I216" s="33" t="str">
        <f aca="false">IF($B$4="","",IFERROR(MATCH($B$4&amp;"|"&amp;A216,憑證錄入!$O$6:$O$505,0),""))</f>
        <v/>
      </c>
      <c r="J216" s="58" t="str">
        <f aca="false">IF($I216="","",J215+E216-F216)</f>
        <v/>
      </c>
    </row>
    <row r="217" customFormat="false" ht="15" hidden="false" customHeight="false" outlineLevel="0" collapsed="false">
      <c r="A217" s="35" t="n">
        <v>208</v>
      </c>
      <c r="B217" s="36" t="str">
        <f aca="false">IF($I217="","",INDEX(憑證錄入!$B$6:$B$505,$I217))</f>
        <v/>
      </c>
      <c r="C217" s="37" t="str">
        <f aca="false">IF($I217="","",INDEX(憑證錄入!$A$6:$A$505,$I217)&amp;"")</f>
        <v/>
      </c>
      <c r="D217" s="8" t="str">
        <f aca="false">IF($I217="","",INDEX(憑證錄入!$D$6:$D$505,$I217)&amp;"")</f>
        <v/>
      </c>
      <c r="E217" s="47" t="str">
        <f aca="false">IF($I217="","",INDEX(憑證錄入!$G$6:$G$505,$I217))</f>
        <v/>
      </c>
      <c r="F217" s="47" t="str">
        <f aca="false">IF($I217="","",INDEX(憑證錄入!$H$6:$H$505,$I217))</f>
        <v/>
      </c>
      <c r="G217" s="23" t="str">
        <f aca="false">IF(J217="","",IF(ROUND(J217,2)&gt;0,"借",IF(ROUND(J217,2)&lt;0,"貸","平")))</f>
        <v/>
      </c>
      <c r="H217" s="38" t="str">
        <f aca="false">IF(J217="","",ABS(J217))</f>
        <v/>
      </c>
      <c r="I217" s="33" t="str">
        <f aca="false">IF($B$4="","",IFERROR(MATCH($B$4&amp;"|"&amp;A217,憑證錄入!$O$6:$O$505,0),""))</f>
        <v/>
      </c>
      <c r="J217" s="58" t="str">
        <f aca="false">IF($I217="","",J216+E217-F217)</f>
        <v/>
      </c>
    </row>
    <row r="218" customFormat="false" ht="15" hidden="false" customHeight="false" outlineLevel="0" collapsed="false">
      <c r="A218" s="35" t="n">
        <v>209</v>
      </c>
      <c r="B218" s="36" t="str">
        <f aca="false">IF($I218="","",INDEX(憑證錄入!$B$6:$B$505,$I218))</f>
        <v/>
      </c>
      <c r="C218" s="37" t="str">
        <f aca="false">IF($I218="","",INDEX(憑證錄入!$A$6:$A$505,$I218)&amp;"")</f>
        <v/>
      </c>
      <c r="D218" s="8" t="str">
        <f aca="false">IF($I218="","",INDEX(憑證錄入!$D$6:$D$505,$I218)&amp;"")</f>
        <v/>
      </c>
      <c r="E218" s="47" t="str">
        <f aca="false">IF($I218="","",INDEX(憑證錄入!$G$6:$G$505,$I218))</f>
        <v/>
      </c>
      <c r="F218" s="47" t="str">
        <f aca="false">IF($I218="","",INDEX(憑證錄入!$H$6:$H$505,$I218))</f>
        <v/>
      </c>
      <c r="G218" s="23" t="str">
        <f aca="false">IF(J218="","",IF(ROUND(J218,2)&gt;0,"借",IF(ROUND(J218,2)&lt;0,"貸","平")))</f>
        <v/>
      </c>
      <c r="H218" s="38" t="str">
        <f aca="false">IF(J218="","",ABS(J218))</f>
        <v/>
      </c>
      <c r="I218" s="33" t="str">
        <f aca="false">IF($B$4="","",IFERROR(MATCH($B$4&amp;"|"&amp;A218,憑證錄入!$O$6:$O$505,0),""))</f>
        <v/>
      </c>
      <c r="J218" s="58" t="str">
        <f aca="false">IF($I218="","",J217+E218-F218)</f>
        <v/>
      </c>
    </row>
    <row r="219" customFormat="false" ht="15" hidden="false" customHeight="false" outlineLevel="0" collapsed="false">
      <c r="A219" s="35" t="n">
        <v>210</v>
      </c>
      <c r="B219" s="36" t="str">
        <f aca="false">IF($I219="","",INDEX(憑證錄入!$B$6:$B$505,$I219))</f>
        <v/>
      </c>
      <c r="C219" s="37" t="str">
        <f aca="false">IF($I219="","",INDEX(憑證錄入!$A$6:$A$505,$I219)&amp;"")</f>
        <v/>
      </c>
      <c r="D219" s="8" t="str">
        <f aca="false">IF($I219="","",INDEX(憑證錄入!$D$6:$D$505,$I219)&amp;"")</f>
        <v/>
      </c>
      <c r="E219" s="47" t="str">
        <f aca="false">IF($I219="","",INDEX(憑證錄入!$G$6:$G$505,$I219))</f>
        <v/>
      </c>
      <c r="F219" s="47" t="str">
        <f aca="false">IF($I219="","",INDEX(憑證錄入!$H$6:$H$505,$I219))</f>
        <v/>
      </c>
      <c r="G219" s="23" t="str">
        <f aca="false">IF(J219="","",IF(ROUND(J219,2)&gt;0,"借",IF(ROUND(J219,2)&lt;0,"貸","平")))</f>
        <v/>
      </c>
      <c r="H219" s="38" t="str">
        <f aca="false">IF(J219="","",ABS(J219))</f>
        <v/>
      </c>
      <c r="I219" s="33" t="str">
        <f aca="false">IF($B$4="","",IFERROR(MATCH($B$4&amp;"|"&amp;A219,憑證錄入!$O$6:$O$505,0),""))</f>
        <v/>
      </c>
      <c r="J219" s="58" t="str">
        <f aca="false">IF($I219="","",J218+E219-F219)</f>
        <v/>
      </c>
    </row>
    <row r="220" customFormat="false" ht="15" hidden="false" customHeight="false" outlineLevel="0" collapsed="false">
      <c r="A220" s="35" t="n">
        <v>211</v>
      </c>
      <c r="B220" s="36" t="str">
        <f aca="false">IF($I220="","",INDEX(憑證錄入!$B$6:$B$505,$I220))</f>
        <v/>
      </c>
      <c r="C220" s="37" t="str">
        <f aca="false">IF($I220="","",INDEX(憑證錄入!$A$6:$A$505,$I220)&amp;"")</f>
        <v/>
      </c>
      <c r="D220" s="8" t="str">
        <f aca="false">IF($I220="","",INDEX(憑證錄入!$D$6:$D$505,$I220)&amp;"")</f>
        <v/>
      </c>
      <c r="E220" s="47" t="str">
        <f aca="false">IF($I220="","",INDEX(憑證錄入!$G$6:$G$505,$I220))</f>
        <v/>
      </c>
      <c r="F220" s="47" t="str">
        <f aca="false">IF($I220="","",INDEX(憑證錄入!$H$6:$H$505,$I220))</f>
        <v/>
      </c>
      <c r="G220" s="23" t="str">
        <f aca="false">IF(J220="","",IF(ROUND(J220,2)&gt;0,"借",IF(ROUND(J220,2)&lt;0,"貸","平")))</f>
        <v/>
      </c>
      <c r="H220" s="38" t="str">
        <f aca="false">IF(J220="","",ABS(J220))</f>
        <v/>
      </c>
      <c r="I220" s="33" t="str">
        <f aca="false">IF($B$4="","",IFERROR(MATCH($B$4&amp;"|"&amp;A220,憑證錄入!$O$6:$O$505,0),""))</f>
        <v/>
      </c>
      <c r="J220" s="58" t="str">
        <f aca="false">IF($I220="","",J219+E220-F220)</f>
        <v/>
      </c>
    </row>
    <row r="221" customFormat="false" ht="15" hidden="false" customHeight="false" outlineLevel="0" collapsed="false">
      <c r="A221" s="35" t="n">
        <v>212</v>
      </c>
      <c r="B221" s="36" t="str">
        <f aca="false">IF($I221="","",INDEX(憑證錄入!$B$6:$B$505,$I221))</f>
        <v/>
      </c>
      <c r="C221" s="37" t="str">
        <f aca="false">IF($I221="","",INDEX(憑證錄入!$A$6:$A$505,$I221)&amp;"")</f>
        <v/>
      </c>
      <c r="D221" s="8" t="str">
        <f aca="false">IF($I221="","",INDEX(憑證錄入!$D$6:$D$505,$I221)&amp;"")</f>
        <v/>
      </c>
      <c r="E221" s="47" t="str">
        <f aca="false">IF($I221="","",INDEX(憑證錄入!$G$6:$G$505,$I221))</f>
        <v/>
      </c>
      <c r="F221" s="47" t="str">
        <f aca="false">IF($I221="","",INDEX(憑證錄入!$H$6:$H$505,$I221))</f>
        <v/>
      </c>
      <c r="G221" s="23" t="str">
        <f aca="false">IF(J221="","",IF(ROUND(J221,2)&gt;0,"借",IF(ROUND(J221,2)&lt;0,"貸","平")))</f>
        <v/>
      </c>
      <c r="H221" s="38" t="str">
        <f aca="false">IF(J221="","",ABS(J221))</f>
        <v/>
      </c>
      <c r="I221" s="33" t="str">
        <f aca="false">IF($B$4="","",IFERROR(MATCH($B$4&amp;"|"&amp;A221,憑證錄入!$O$6:$O$505,0),""))</f>
        <v/>
      </c>
      <c r="J221" s="58" t="str">
        <f aca="false">IF($I221="","",J220+E221-F221)</f>
        <v/>
      </c>
    </row>
    <row r="222" customFormat="false" ht="15" hidden="false" customHeight="false" outlineLevel="0" collapsed="false">
      <c r="A222" s="35" t="n">
        <v>213</v>
      </c>
      <c r="B222" s="36" t="str">
        <f aca="false">IF($I222="","",INDEX(憑證錄入!$B$6:$B$505,$I222))</f>
        <v/>
      </c>
      <c r="C222" s="37" t="str">
        <f aca="false">IF($I222="","",INDEX(憑證錄入!$A$6:$A$505,$I222)&amp;"")</f>
        <v/>
      </c>
      <c r="D222" s="8" t="str">
        <f aca="false">IF($I222="","",INDEX(憑證錄入!$D$6:$D$505,$I222)&amp;"")</f>
        <v/>
      </c>
      <c r="E222" s="47" t="str">
        <f aca="false">IF($I222="","",INDEX(憑證錄入!$G$6:$G$505,$I222))</f>
        <v/>
      </c>
      <c r="F222" s="47" t="str">
        <f aca="false">IF($I222="","",INDEX(憑證錄入!$H$6:$H$505,$I222))</f>
        <v/>
      </c>
      <c r="G222" s="23" t="str">
        <f aca="false">IF(J222="","",IF(ROUND(J222,2)&gt;0,"借",IF(ROUND(J222,2)&lt;0,"貸","平")))</f>
        <v/>
      </c>
      <c r="H222" s="38" t="str">
        <f aca="false">IF(J222="","",ABS(J222))</f>
        <v/>
      </c>
      <c r="I222" s="33" t="str">
        <f aca="false">IF($B$4="","",IFERROR(MATCH($B$4&amp;"|"&amp;A222,憑證錄入!$O$6:$O$505,0),""))</f>
        <v/>
      </c>
      <c r="J222" s="58" t="str">
        <f aca="false">IF($I222="","",J221+E222-F222)</f>
        <v/>
      </c>
    </row>
    <row r="223" customFormat="false" ht="15" hidden="false" customHeight="false" outlineLevel="0" collapsed="false">
      <c r="A223" s="35" t="n">
        <v>214</v>
      </c>
      <c r="B223" s="36" t="str">
        <f aca="false">IF($I223="","",INDEX(憑證錄入!$B$6:$B$505,$I223))</f>
        <v/>
      </c>
      <c r="C223" s="37" t="str">
        <f aca="false">IF($I223="","",INDEX(憑證錄入!$A$6:$A$505,$I223)&amp;"")</f>
        <v/>
      </c>
      <c r="D223" s="8" t="str">
        <f aca="false">IF($I223="","",INDEX(憑證錄入!$D$6:$D$505,$I223)&amp;"")</f>
        <v/>
      </c>
      <c r="E223" s="47" t="str">
        <f aca="false">IF($I223="","",INDEX(憑證錄入!$G$6:$G$505,$I223))</f>
        <v/>
      </c>
      <c r="F223" s="47" t="str">
        <f aca="false">IF($I223="","",INDEX(憑證錄入!$H$6:$H$505,$I223))</f>
        <v/>
      </c>
      <c r="G223" s="23" t="str">
        <f aca="false">IF(J223="","",IF(ROUND(J223,2)&gt;0,"借",IF(ROUND(J223,2)&lt;0,"貸","平")))</f>
        <v/>
      </c>
      <c r="H223" s="38" t="str">
        <f aca="false">IF(J223="","",ABS(J223))</f>
        <v/>
      </c>
      <c r="I223" s="33" t="str">
        <f aca="false">IF($B$4="","",IFERROR(MATCH($B$4&amp;"|"&amp;A223,憑證錄入!$O$6:$O$505,0),""))</f>
        <v/>
      </c>
      <c r="J223" s="58" t="str">
        <f aca="false">IF($I223="","",J222+E223-F223)</f>
        <v/>
      </c>
    </row>
    <row r="224" customFormat="false" ht="15" hidden="false" customHeight="false" outlineLevel="0" collapsed="false">
      <c r="A224" s="35" t="n">
        <v>215</v>
      </c>
      <c r="B224" s="36" t="str">
        <f aca="false">IF($I224="","",INDEX(憑證錄入!$B$6:$B$505,$I224))</f>
        <v/>
      </c>
      <c r="C224" s="37" t="str">
        <f aca="false">IF($I224="","",INDEX(憑證錄入!$A$6:$A$505,$I224)&amp;"")</f>
        <v/>
      </c>
      <c r="D224" s="8" t="str">
        <f aca="false">IF($I224="","",INDEX(憑證錄入!$D$6:$D$505,$I224)&amp;"")</f>
        <v/>
      </c>
      <c r="E224" s="47" t="str">
        <f aca="false">IF($I224="","",INDEX(憑證錄入!$G$6:$G$505,$I224))</f>
        <v/>
      </c>
      <c r="F224" s="47" t="str">
        <f aca="false">IF($I224="","",INDEX(憑證錄入!$H$6:$H$505,$I224))</f>
        <v/>
      </c>
      <c r="G224" s="23" t="str">
        <f aca="false">IF(J224="","",IF(ROUND(J224,2)&gt;0,"借",IF(ROUND(J224,2)&lt;0,"貸","平")))</f>
        <v/>
      </c>
      <c r="H224" s="38" t="str">
        <f aca="false">IF(J224="","",ABS(J224))</f>
        <v/>
      </c>
      <c r="I224" s="33" t="str">
        <f aca="false">IF($B$4="","",IFERROR(MATCH($B$4&amp;"|"&amp;A224,憑證錄入!$O$6:$O$505,0),""))</f>
        <v/>
      </c>
      <c r="J224" s="58" t="str">
        <f aca="false">IF($I224="","",J223+E224-F224)</f>
        <v/>
      </c>
    </row>
    <row r="225" customFormat="false" ht="15" hidden="false" customHeight="false" outlineLevel="0" collapsed="false">
      <c r="A225" s="35" t="n">
        <v>216</v>
      </c>
      <c r="B225" s="36" t="str">
        <f aca="false">IF($I225="","",INDEX(憑證錄入!$B$6:$B$505,$I225))</f>
        <v/>
      </c>
      <c r="C225" s="37" t="str">
        <f aca="false">IF($I225="","",INDEX(憑證錄入!$A$6:$A$505,$I225)&amp;"")</f>
        <v/>
      </c>
      <c r="D225" s="8" t="str">
        <f aca="false">IF($I225="","",INDEX(憑證錄入!$D$6:$D$505,$I225)&amp;"")</f>
        <v/>
      </c>
      <c r="E225" s="47" t="str">
        <f aca="false">IF($I225="","",INDEX(憑證錄入!$G$6:$G$505,$I225))</f>
        <v/>
      </c>
      <c r="F225" s="47" t="str">
        <f aca="false">IF($I225="","",INDEX(憑證錄入!$H$6:$H$505,$I225))</f>
        <v/>
      </c>
      <c r="G225" s="23" t="str">
        <f aca="false">IF(J225="","",IF(ROUND(J225,2)&gt;0,"借",IF(ROUND(J225,2)&lt;0,"貸","平")))</f>
        <v/>
      </c>
      <c r="H225" s="38" t="str">
        <f aca="false">IF(J225="","",ABS(J225))</f>
        <v/>
      </c>
      <c r="I225" s="33" t="str">
        <f aca="false">IF($B$4="","",IFERROR(MATCH($B$4&amp;"|"&amp;A225,憑證錄入!$O$6:$O$505,0),""))</f>
        <v/>
      </c>
      <c r="J225" s="58" t="str">
        <f aca="false">IF($I225="","",J224+E225-F225)</f>
        <v/>
      </c>
    </row>
    <row r="226" customFormat="false" ht="15" hidden="false" customHeight="false" outlineLevel="0" collapsed="false">
      <c r="A226" s="35" t="n">
        <v>217</v>
      </c>
      <c r="B226" s="36" t="str">
        <f aca="false">IF($I226="","",INDEX(憑證錄入!$B$6:$B$505,$I226))</f>
        <v/>
      </c>
      <c r="C226" s="37" t="str">
        <f aca="false">IF($I226="","",INDEX(憑證錄入!$A$6:$A$505,$I226)&amp;"")</f>
        <v/>
      </c>
      <c r="D226" s="8" t="str">
        <f aca="false">IF($I226="","",INDEX(憑證錄入!$D$6:$D$505,$I226)&amp;"")</f>
        <v/>
      </c>
      <c r="E226" s="47" t="str">
        <f aca="false">IF($I226="","",INDEX(憑證錄入!$G$6:$G$505,$I226))</f>
        <v/>
      </c>
      <c r="F226" s="47" t="str">
        <f aca="false">IF($I226="","",INDEX(憑證錄入!$H$6:$H$505,$I226))</f>
        <v/>
      </c>
      <c r="G226" s="23" t="str">
        <f aca="false">IF(J226="","",IF(ROUND(J226,2)&gt;0,"借",IF(ROUND(J226,2)&lt;0,"貸","平")))</f>
        <v/>
      </c>
      <c r="H226" s="38" t="str">
        <f aca="false">IF(J226="","",ABS(J226))</f>
        <v/>
      </c>
      <c r="I226" s="33" t="str">
        <f aca="false">IF($B$4="","",IFERROR(MATCH($B$4&amp;"|"&amp;A226,憑證錄入!$O$6:$O$505,0),""))</f>
        <v/>
      </c>
      <c r="J226" s="58" t="str">
        <f aca="false">IF($I226="","",J225+E226-F226)</f>
        <v/>
      </c>
    </row>
    <row r="227" customFormat="false" ht="15" hidden="false" customHeight="false" outlineLevel="0" collapsed="false">
      <c r="A227" s="35" t="n">
        <v>218</v>
      </c>
      <c r="B227" s="36" t="str">
        <f aca="false">IF($I227="","",INDEX(憑證錄入!$B$6:$B$505,$I227))</f>
        <v/>
      </c>
      <c r="C227" s="37" t="str">
        <f aca="false">IF($I227="","",INDEX(憑證錄入!$A$6:$A$505,$I227)&amp;"")</f>
        <v/>
      </c>
      <c r="D227" s="8" t="str">
        <f aca="false">IF($I227="","",INDEX(憑證錄入!$D$6:$D$505,$I227)&amp;"")</f>
        <v/>
      </c>
      <c r="E227" s="47" t="str">
        <f aca="false">IF($I227="","",INDEX(憑證錄入!$G$6:$G$505,$I227))</f>
        <v/>
      </c>
      <c r="F227" s="47" t="str">
        <f aca="false">IF($I227="","",INDEX(憑證錄入!$H$6:$H$505,$I227))</f>
        <v/>
      </c>
      <c r="G227" s="23" t="str">
        <f aca="false">IF(J227="","",IF(ROUND(J227,2)&gt;0,"借",IF(ROUND(J227,2)&lt;0,"貸","平")))</f>
        <v/>
      </c>
      <c r="H227" s="38" t="str">
        <f aca="false">IF(J227="","",ABS(J227))</f>
        <v/>
      </c>
      <c r="I227" s="33" t="str">
        <f aca="false">IF($B$4="","",IFERROR(MATCH($B$4&amp;"|"&amp;A227,憑證錄入!$O$6:$O$505,0),""))</f>
        <v/>
      </c>
      <c r="J227" s="58" t="str">
        <f aca="false">IF($I227="","",J226+E227-F227)</f>
        <v/>
      </c>
    </row>
    <row r="228" customFormat="false" ht="15" hidden="false" customHeight="false" outlineLevel="0" collapsed="false">
      <c r="A228" s="35" t="n">
        <v>219</v>
      </c>
      <c r="B228" s="36" t="str">
        <f aca="false">IF($I228="","",INDEX(憑證錄入!$B$6:$B$505,$I228))</f>
        <v/>
      </c>
      <c r="C228" s="37" t="str">
        <f aca="false">IF($I228="","",INDEX(憑證錄入!$A$6:$A$505,$I228)&amp;"")</f>
        <v/>
      </c>
      <c r="D228" s="8" t="str">
        <f aca="false">IF($I228="","",INDEX(憑證錄入!$D$6:$D$505,$I228)&amp;"")</f>
        <v/>
      </c>
      <c r="E228" s="47" t="str">
        <f aca="false">IF($I228="","",INDEX(憑證錄入!$G$6:$G$505,$I228))</f>
        <v/>
      </c>
      <c r="F228" s="47" t="str">
        <f aca="false">IF($I228="","",INDEX(憑證錄入!$H$6:$H$505,$I228))</f>
        <v/>
      </c>
      <c r="G228" s="23" t="str">
        <f aca="false">IF(J228="","",IF(ROUND(J228,2)&gt;0,"借",IF(ROUND(J228,2)&lt;0,"貸","平")))</f>
        <v/>
      </c>
      <c r="H228" s="38" t="str">
        <f aca="false">IF(J228="","",ABS(J228))</f>
        <v/>
      </c>
      <c r="I228" s="33" t="str">
        <f aca="false">IF($B$4="","",IFERROR(MATCH($B$4&amp;"|"&amp;A228,憑證錄入!$O$6:$O$505,0),""))</f>
        <v/>
      </c>
      <c r="J228" s="58" t="str">
        <f aca="false">IF($I228="","",J227+E228-F228)</f>
        <v/>
      </c>
    </row>
    <row r="229" customFormat="false" ht="15" hidden="false" customHeight="false" outlineLevel="0" collapsed="false">
      <c r="A229" s="35" t="n">
        <v>220</v>
      </c>
      <c r="B229" s="36" t="str">
        <f aca="false">IF($I229="","",INDEX(憑證錄入!$B$6:$B$505,$I229))</f>
        <v/>
      </c>
      <c r="C229" s="37" t="str">
        <f aca="false">IF($I229="","",INDEX(憑證錄入!$A$6:$A$505,$I229)&amp;"")</f>
        <v/>
      </c>
      <c r="D229" s="8" t="str">
        <f aca="false">IF($I229="","",INDEX(憑證錄入!$D$6:$D$505,$I229)&amp;"")</f>
        <v/>
      </c>
      <c r="E229" s="47" t="str">
        <f aca="false">IF($I229="","",INDEX(憑證錄入!$G$6:$G$505,$I229))</f>
        <v/>
      </c>
      <c r="F229" s="47" t="str">
        <f aca="false">IF($I229="","",INDEX(憑證錄入!$H$6:$H$505,$I229))</f>
        <v/>
      </c>
      <c r="G229" s="23" t="str">
        <f aca="false">IF(J229="","",IF(ROUND(J229,2)&gt;0,"借",IF(ROUND(J229,2)&lt;0,"貸","平")))</f>
        <v/>
      </c>
      <c r="H229" s="38" t="str">
        <f aca="false">IF(J229="","",ABS(J229))</f>
        <v/>
      </c>
      <c r="I229" s="33" t="str">
        <f aca="false">IF($B$4="","",IFERROR(MATCH($B$4&amp;"|"&amp;A229,憑證錄入!$O$6:$O$505,0),""))</f>
        <v/>
      </c>
      <c r="J229" s="58" t="str">
        <f aca="false">IF($I229="","",J228+E229-F229)</f>
        <v/>
      </c>
    </row>
    <row r="230" customFormat="false" ht="15" hidden="false" customHeight="false" outlineLevel="0" collapsed="false">
      <c r="A230" s="35" t="n">
        <v>221</v>
      </c>
      <c r="B230" s="36" t="str">
        <f aca="false">IF($I230="","",INDEX(憑證錄入!$B$6:$B$505,$I230))</f>
        <v/>
      </c>
      <c r="C230" s="37" t="str">
        <f aca="false">IF($I230="","",INDEX(憑證錄入!$A$6:$A$505,$I230)&amp;"")</f>
        <v/>
      </c>
      <c r="D230" s="8" t="str">
        <f aca="false">IF($I230="","",INDEX(憑證錄入!$D$6:$D$505,$I230)&amp;"")</f>
        <v/>
      </c>
      <c r="E230" s="47" t="str">
        <f aca="false">IF($I230="","",INDEX(憑證錄入!$G$6:$G$505,$I230))</f>
        <v/>
      </c>
      <c r="F230" s="47" t="str">
        <f aca="false">IF($I230="","",INDEX(憑證錄入!$H$6:$H$505,$I230))</f>
        <v/>
      </c>
      <c r="G230" s="23" t="str">
        <f aca="false">IF(J230="","",IF(ROUND(J230,2)&gt;0,"借",IF(ROUND(J230,2)&lt;0,"貸","平")))</f>
        <v/>
      </c>
      <c r="H230" s="38" t="str">
        <f aca="false">IF(J230="","",ABS(J230))</f>
        <v/>
      </c>
      <c r="I230" s="33" t="str">
        <f aca="false">IF($B$4="","",IFERROR(MATCH($B$4&amp;"|"&amp;A230,憑證錄入!$O$6:$O$505,0),""))</f>
        <v/>
      </c>
      <c r="J230" s="58" t="str">
        <f aca="false">IF($I230="","",J229+E230-F230)</f>
        <v/>
      </c>
    </row>
    <row r="231" customFormat="false" ht="15" hidden="false" customHeight="false" outlineLevel="0" collapsed="false">
      <c r="A231" s="35" t="n">
        <v>222</v>
      </c>
      <c r="B231" s="36" t="str">
        <f aca="false">IF($I231="","",INDEX(憑證錄入!$B$6:$B$505,$I231))</f>
        <v/>
      </c>
      <c r="C231" s="37" t="str">
        <f aca="false">IF($I231="","",INDEX(憑證錄入!$A$6:$A$505,$I231)&amp;"")</f>
        <v/>
      </c>
      <c r="D231" s="8" t="str">
        <f aca="false">IF($I231="","",INDEX(憑證錄入!$D$6:$D$505,$I231)&amp;"")</f>
        <v/>
      </c>
      <c r="E231" s="47" t="str">
        <f aca="false">IF($I231="","",INDEX(憑證錄入!$G$6:$G$505,$I231))</f>
        <v/>
      </c>
      <c r="F231" s="47" t="str">
        <f aca="false">IF($I231="","",INDEX(憑證錄入!$H$6:$H$505,$I231))</f>
        <v/>
      </c>
      <c r="G231" s="23" t="str">
        <f aca="false">IF(J231="","",IF(ROUND(J231,2)&gt;0,"借",IF(ROUND(J231,2)&lt;0,"貸","平")))</f>
        <v/>
      </c>
      <c r="H231" s="38" t="str">
        <f aca="false">IF(J231="","",ABS(J231))</f>
        <v/>
      </c>
      <c r="I231" s="33" t="str">
        <f aca="false">IF($B$4="","",IFERROR(MATCH($B$4&amp;"|"&amp;A231,憑證錄入!$O$6:$O$505,0),""))</f>
        <v/>
      </c>
      <c r="J231" s="58" t="str">
        <f aca="false">IF($I231="","",J230+E231-F231)</f>
        <v/>
      </c>
    </row>
    <row r="232" customFormat="false" ht="15" hidden="false" customHeight="false" outlineLevel="0" collapsed="false">
      <c r="A232" s="35" t="n">
        <v>223</v>
      </c>
      <c r="B232" s="36" t="str">
        <f aca="false">IF($I232="","",INDEX(憑證錄入!$B$6:$B$505,$I232))</f>
        <v/>
      </c>
      <c r="C232" s="37" t="str">
        <f aca="false">IF($I232="","",INDEX(憑證錄入!$A$6:$A$505,$I232)&amp;"")</f>
        <v/>
      </c>
      <c r="D232" s="8" t="str">
        <f aca="false">IF($I232="","",INDEX(憑證錄入!$D$6:$D$505,$I232)&amp;"")</f>
        <v/>
      </c>
      <c r="E232" s="47" t="str">
        <f aca="false">IF($I232="","",INDEX(憑證錄入!$G$6:$G$505,$I232))</f>
        <v/>
      </c>
      <c r="F232" s="47" t="str">
        <f aca="false">IF($I232="","",INDEX(憑證錄入!$H$6:$H$505,$I232))</f>
        <v/>
      </c>
      <c r="G232" s="23" t="str">
        <f aca="false">IF(J232="","",IF(ROUND(J232,2)&gt;0,"借",IF(ROUND(J232,2)&lt;0,"貸","平")))</f>
        <v/>
      </c>
      <c r="H232" s="38" t="str">
        <f aca="false">IF(J232="","",ABS(J232))</f>
        <v/>
      </c>
      <c r="I232" s="33" t="str">
        <f aca="false">IF($B$4="","",IFERROR(MATCH($B$4&amp;"|"&amp;A232,憑證錄入!$O$6:$O$505,0),""))</f>
        <v/>
      </c>
      <c r="J232" s="58" t="str">
        <f aca="false">IF($I232="","",J231+E232-F232)</f>
        <v/>
      </c>
    </row>
    <row r="233" customFormat="false" ht="15" hidden="false" customHeight="false" outlineLevel="0" collapsed="false">
      <c r="A233" s="35" t="n">
        <v>224</v>
      </c>
      <c r="B233" s="36" t="str">
        <f aca="false">IF($I233="","",INDEX(憑證錄入!$B$6:$B$505,$I233))</f>
        <v/>
      </c>
      <c r="C233" s="37" t="str">
        <f aca="false">IF($I233="","",INDEX(憑證錄入!$A$6:$A$505,$I233)&amp;"")</f>
        <v/>
      </c>
      <c r="D233" s="8" t="str">
        <f aca="false">IF($I233="","",INDEX(憑證錄入!$D$6:$D$505,$I233)&amp;"")</f>
        <v/>
      </c>
      <c r="E233" s="47" t="str">
        <f aca="false">IF($I233="","",INDEX(憑證錄入!$G$6:$G$505,$I233))</f>
        <v/>
      </c>
      <c r="F233" s="47" t="str">
        <f aca="false">IF($I233="","",INDEX(憑證錄入!$H$6:$H$505,$I233))</f>
        <v/>
      </c>
      <c r="G233" s="23" t="str">
        <f aca="false">IF(J233="","",IF(ROUND(J233,2)&gt;0,"借",IF(ROUND(J233,2)&lt;0,"貸","平")))</f>
        <v/>
      </c>
      <c r="H233" s="38" t="str">
        <f aca="false">IF(J233="","",ABS(J233))</f>
        <v/>
      </c>
      <c r="I233" s="33" t="str">
        <f aca="false">IF($B$4="","",IFERROR(MATCH($B$4&amp;"|"&amp;A233,憑證錄入!$O$6:$O$505,0),""))</f>
        <v/>
      </c>
      <c r="J233" s="58" t="str">
        <f aca="false">IF($I233="","",J232+E233-F233)</f>
        <v/>
      </c>
    </row>
    <row r="234" customFormat="false" ht="15" hidden="false" customHeight="false" outlineLevel="0" collapsed="false">
      <c r="A234" s="35" t="n">
        <v>225</v>
      </c>
      <c r="B234" s="36" t="str">
        <f aca="false">IF($I234="","",INDEX(憑證錄入!$B$6:$B$505,$I234))</f>
        <v/>
      </c>
      <c r="C234" s="37" t="str">
        <f aca="false">IF($I234="","",INDEX(憑證錄入!$A$6:$A$505,$I234)&amp;"")</f>
        <v/>
      </c>
      <c r="D234" s="8" t="str">
        <f aca="false">IF($I234="","",INDEX(憑證錄入!$D$6:$D$505,$I234)&amp;"")</f>
        <v/>
      </c>
      <c r="E234" s="47" t="str">
        <f aca="false">IF($I234="","",INDEX(憑證錄入!$G$6:$G$505,$I234))</f>
        <v/>
      </c>
      <c r="F234" s="47" t="str">
        <f aca="false">IF($I234="","",INDEX(憑證錄入!$H$6:$H$505,$I234))</f>
        <v/>
      </c>
      <c r="G234" s="23" t="str">
        <f aca="false">IF(J234="","",IF(ROUND(J234,2)&gt;0,"借",IF(ROUND(J234,2)&lt;0,"貸","平")))</f>
        <v/>
      </c>
      <c r="H234" s="38" t="str">
        <f aca="false">IF(J234="","",ABS(J234))</f>
        <v/>
      </c>
      <c r="I234" s="33" t="str">
        <f aca="false">IF($B$4="","",IFERROR(MATCH($B$4&amp;"|"&amp;A234,憑證錄入!$O$6:$O$505,0),""))</f>
        <v/>
      </c>
      <c r="J234" s="58" t="str">
        <f aca="false">IF($I234="","",J233+E234-F234)</f>
        <v/>
      </c>
    </row>
    <row r="235" customFormat="false" ht="15" hidden="false" customHeight="false" outlineLevel="0" collapsed="false">
      <c r="A235" s="35" t="n">
        <v>226</v>
      </c>
      <c r="B235" s="36" t="str">
        <f aca="false">IF($I235="","",INDEX(憑證錄入!$B$6:$B$505,$I235))</f>
        <v/>
      </c>
      <c r="C235" s="37" t="str">
        <f aca="false">IF($I235="","",INDEX(憑證錄入!$A$6:$A$505,$I235)&amp;"")</f>
        <v/>
      </c>
      <c r="D235" s="8" t="str">
        <f aca="false">IF($I235="","",INDEX(憑證錄入!$D$6:$D$505,$I235)&amp;"")</f>
        <v/>
      </c>
      <c r="E235" s="47" t="str">
        <f aca="false">IF($I235="","",INDEX(憑證錄入!$G$6:$G$505,$I235))</f>
        <v/>
      </c>
      <c r="F235" s="47" t="str">
        <f aca="false">IF($I235="","",INDEX(憑證錄入!$H$6:$H$505,$I235))</f>
        <v/>
      </c>
      <c r="G235" s="23" t="str">
        <f aca="false">IF(J235="","",IF(ROUND(J235,2)&gt;0,"借",IF(ROUND(J235,2)&lt;0,"貸","平")))</f>
        <v/>
      </c>
      <c r="H235" s="38" t="str">
        <f aca="false">IF(J235="","",ABS(J235))</f>
        <v/>
      </c>
      <c r="I235" s="33" t="str">
        <f aca="false">IF($B$4="","",IFERROR(MATCH($B$4&amp;"|"&amp;A235,憑證錄入!$O$6:$O$505,0),""))</f>
        <v/>
      </c>
      <c r="J235" s="58" t="str">
        <f aca="false">IF($I235="","",J234+E235-F235)</f>
        <v/>
      </c>
    </row>
    <row r="236" customFormat="false" ht="15" hidden="false" customHeight="false" outlineLevel="0" collapsed="false">
      <c r="A236" s="35" t="n">
        <v>227</v>
      </c>
      <c r="B236" s="36" t="str">
        <f aca="false">IF($I236="","",INDEX(憑證錄入!$B$6:$B$505,$I236))</f>
        <v/>
      </c>
      <c r="C236" s="37" t="str">
        <f aca="false">IF($I236="","",INDEX(憑證錄入!$A$6:$A$505,$I236)&amp;"")</f>
        <v/>
      </c>
      <c r="D236" s="8" t="str">
        <f aca="false">IF($I236="","",INDEX(憑證錄入!$D$6:$D$505,$I236)&amp;"")</f>
        <v/>
      </c>
      <c r="E236" s="47" t="str">
        <f aca="false">IF($I236="","",INDEX(憑證錄入!$G$6:$G$505,$I236))</f>
        <v/>
      </c>
      <c r="F236" s="47" t="str">
        <f aca="false">IF($I236="","",INDEX(憑證錄入!$H$6:$H$505,$I236))</f>
        <v/>
      </c>
      <c r="G236" s="23" t="str">
        <f aca="false">IF(J236="","",IF(ROUND(J236,2)&gt;0,"借",IF(ROUND(J236,2)&lt;0,"貸","平")))</f>
        <v/>
      </c>
      <c r="H236" s="38" t="str">
        <f aca="false">IF(J236="","",ABS(J236))</f>
        <v/>
      </c>
      <c r="I236" s="33" t="str">
        <f aca="false">IF($B$4="","",IFERROR(MATCH($B$4&amp;"|"&amp;A236,憑證錄入!$O$6:$O$505,0),""))</f>
        <v/>
      </c>
      <c r="J236" s="58" t="str">
        <f aca="false">IF($I236="","",J235+E236-F236)</f>
        <v/>
      </c>
    </row>
    <row r="237" customFormat="false" ht="15" hidden="false" customHeight="false" outlineLevel="0" collapsed="false">
      <c r="A237" s="35" t="n">
        <v>228</v>
      </c>
      <c r="B237" s="36" t="str">
        <f aca="false">IF($I237="","",INDEX(憑證錄入!$B$6:$B$505,$I237))</f>
        <v/>
      </c>
      <c r="C237" s="37" t="str">
        <f aca="false">IF($I237="","",INDEX(憑證錄入!$A$6:$A$505,$I237)&amp;"")</f>
        <v/>
      </c>
      <c r="D237" s="8" t="str">
        <f aca="false">IF($I237="","",INDEX(憑證錄入!$D$6:$D$505,$I237)&amp;"")</f>
        <v/>
      </c>
      <c r="E237" s="47" t="str">
        <f aca="false">IF($I237="","",INDEX(憑證錄入!$G$6:$G$505,$I237))</f>
        <v/>
      </c>
      <c r="F237" s="47" t="str">
        <f aca="false">IF($I237="","",INDEX(憑證錄入!$H$6:$H$505,$I237))</f>
        <v/>
      </c>
      <c r="G237" s="23" t="str">
        <f aca="false">IF(J237="","",IF(ROUND(J237,2)&gt;0,"借",IF(ROUND(J237,2)&lt;0,"貸","平")))</f>
        <v/>
      </c>
      <c r="H237" s="38" t="str">
        <f aca="false">IF(J237="","",ABS(J237))</f>
        <v/>
      </c>
      <c r="I237" s="33" t="str">
        <f aca="false">IF($B$4="","",IFERROR(MATCH($B$4&amp;"|"&amp;A237,憑證錄入!$O$6:$O$505,0),""))</f>
        <v/>
      </c>
      <c r="J237" s="58" t="str">
        <f aca="false">IF($I237="","",J236+E237-F237)</f>
        <v/>
      </c>
    </row>
    <row r="238" customFormat="false" ht="15" hidden="false" customHeight="false" outlineLevel="0" collapsed="false">
      <c r="A238" s="35" t="n">
        <v>229</v>
      </c>
      <c r="B238" s="36" t="str">
        <f aca="false">IF($I238="","",INDEX(憑證錄入!$B$6:$B$505,$I238))</f>
        <v/>
      </c>
      <c r="C238" s="37" t="str">
        <f aca="false">IF($I238="","",INDEX(憑證錄入!$A$6:$A$505,$I238)&amp;"")</f>
        <v/>
      </c>
      <c r="D238" s="8" t="str">
        <f aca="false">IF($I238="","",INDEX(憑證錄入!$D$6:$D$505,$I238)&amp;"")</f>
        <v/>
      </c>
      <c r="E238" s="47" t="str">
        <f aca="false">IF($I238="","",INDEX(憑證錄入!$G$6:$G$505,$I238))</f>
        <v/>
      </c>
      <c r="F238" s="47" t="str">
        <f aca="false">IF($I238="","",INDEX(憑證錄入!$H$6:$H$505,$I238))</f>
        <v/>
      </c>
      <c r="G238" s="23" t="str">
        <f aca="false">IF(J238="","",IF(ROUND(J238,2)&gt;0,"借",IF(ROUND(J238,2)&lt;0,"貸","平")))</f>
        <v/>
      </c>
      <c r="H238" s="38" t="str">
        <f aca="false">IF(J238="","",ABS(J238))</f>
        <v/>
      </c>
      <c r="I238" s="33" t="str">
        <f aca="false">IF($B$4="","",IFERROR(MATCH($B$4&amp;"|"&amp;A238,憑證錄入!$O$6:$O$505,0),""))</f>
        <v/>
      </c>
      <c r="J238" s="58" t="str">
        <f aca="false">IF($I238="","",J237+E238-F238)</f>
        <v/>
      </c>
    </row>
    <row r="239" customFormat="false" ht="15" hidden="false" customHeight="false" outlineLevel="0" collapsed="false">
      <c r="A239" s="35" t="n">
        <v>230</v>
      </c>
      <c r="B239" s="36" t="str">
        <f aca="false">IF($I239="","",INDEX(憑證錄入!$B$6:$B$505,$I239))</f>
        <v/>
      </c>
      <c r="C239" s="37" t="str">
        <f aca="false">IF($I239="","",INDEX(憑證錄入!$A$6:$A$505,$I239)&amp;"")</f>
        <v/>
      </c>
      <c r="D239" s="8" t="str">
        <f aca="false">IF($I239="","",INDEX(憑證錄入!$D$6:$D$505,$I239)&amp;"")</f>
        <v/>
      </c>
      <c r="E239" s="47" t="str">
        <f aca="false">IF($I239="","",INDEX(憑證錄入!$G$6:$G$505,$I239))</f>
        <v/>
      </c>
      <c r="F239" s="47" t="str">
        <f aca="false">IF($I239="","",INDEX(憑證錄入!$H$6:$H$505,$I239))</f>
        <v/>
      </c>
      <c r="G239" s="23" t="str">
        <f aca="false">IF(J239="","",IF(ROUND(J239,2)&gt;0,"借",IF(ROUND(J239,2)&lt;0,"貸","平")))</f>
        <v/>
      </c>
      <c r="H239" s="38" t="str">
        <f aca="false">IF(J239="","",ABS(J239))</f>
        <v/>
      </c>
      <c r="I239" s="33" t="str">
        <f aca="false">IF($B$4="","",IFERROR(MATCH($B$4&amp;"|"&amp;A239,憑證錄入!$O$6:$O$505,0),""))</f>
        <v/>
      </c>
      <c r="J239" s="58" t="str">
        <f aca="false">IF($I239="","",J238+E239-F239)</f>
        <v/>
      </c>
    </row>
    <row r="240" customFormat="false" ht="15" hidden="false" customHeight="false" outlineLevel="0" collapsed="false">
      <c r="A240" s="35" t="n">
        <v>231</v>
      </c>
      <c r="B240" s="36" t="str">
        <f aca="false">IF($I240="","",INDEX(憑證錄入!$B$6:$B$505,$I240))</f>
        <v/>
      </c>
      <c r="C240" s="37" t="str">
        <f aca="false">IF($I240="","",INDEX(憑證錄入!$A$6:$A$505,$I240)&amp;"")</f>
        <v/>
      </c>
      <c r="D240" s="8" t="str">
        <f aca="false">IF($I240="","",INDEX(憑證錄入!$D$6:$D$505,$I240)&amp;"")</f>
        <v/>
      </c>
      <c r="E240" s="47" t="str">
        <f aca="false">IF($I240="","",INDEX(憑證錄入!$G$6:$G$505,$I240))</f>
        <v/>
      </c>
      <c r="F240" s="47" t="str">
        <f aca="false">IF($I240="","",INDEX(憑證錄入!$H$6:$H$505,$I240))</f>
        <v/>
      </c>
      <c r="G240" s="23" t="str">
        <f aca="false">IF(J240="","",IF(ROUND(J240,2)&gt;0,"借",IF(ROUND(J240,2)&lt;0,"貸","平")))</f>
        <v/>
      </c>
      <c r="H240" s="38" t="str">
        <f aca="false">IF(J240="","",ABS(J240))</f>
        <v/>
      </c>
      <c r="I240" s="33" t="str">
        <f aca="false">IF($B$4="","",IFERROR(MATCH($B$4&amp;"|"&amp;A240,憑證錄入!$O$6:$O$505,0),""))</f>
        <v/>
      </c>
      <c r="J240" s="58" t="str">
        <f aca="false">IF($I240="","",J239+E240-F240)</f>
        <v/>
      </c>
    </row>
    <row r="241" customFormat="false" ht="15" hidden="false" customHeight="false" outlineLevel="0" collapsed="false">
      <c r="A241" s="35" t="n">
        <v>232</v>
      </c>
      <c r="B241" s="36" t="str">
        <f aca="false">IF($I241="","",INDEX(憑證錄入!$B$6:$B$505,$I241))</f>
        <v/>
      </c>
      <c r="C241" s="37" t="str">
        <f aca="false">IF($I241="","",INDEX(憑證錄入!$A$6:$A$505,$I241)&amp;"")</f>
        <v/>
      </c>
      <c r="D241" s="8" t="str">
        <f aca="false">IF($I241="","",INDEX(憑證錄入!$D$6:$D$505,$I241)&amp;"")</f>
        <v/>
      </c>
      <c r="E241" s="47" t="str">
        <f aca="false">IF($I241="","",INDEX(憑證錄入!$G$6:$G$505,$I241))</f>
        <v/>
      </c>
      <c r="F241" s="47" t="str">
        <f aca="false">IF($I241="","",INDEX(憑證錄入!$H$6:$H$505,$I241))</f>
        <v/>
      </c>
      <c r="G241" s="23" t="str">
        <f aca="false">IF(J241="","",IF(ROUND(J241,2)&gt;0,"借",IF(ROUND(J241,2)&lt;0,"貸","平")))</f>
        <v/>
      </c>
      <c r="H241" s="38" t="str">
        <f aca="false">IF(J241="","",ABS(J241))</f>
        <v/>
      </c>
      <c r="I241" s="33" t="str">
        <f aca="false">IF($B$4="","",IFERROR(MATCH($B$4&amp;"|"&amp;A241,憑證錄入!$O$6:$O$505,0),""))</f>
        <v/>
      </c>
      <c r="J241" s="58" t="str">
        <f aca="false">IF($I241="","",J240+E241-F241)</f>
        <v/>
      </c>
    </row>
    <row r="242" customFormat="false" ht="15" hidden="false" customHeight="false" outlineLevel="0" collapsed="false">
      <c r="A242" s="35" t="n">
        <v>233</v>
      </c>
      <c r="B242" s="36" t="str">
        <f aca="false">IF($I242="","",INDEX(憑證錄入!$B$6:$B$505,$I242))</f>
        <v/>
      </c>
      <c r="C242" s="37" t="str">
        <f aca="false">IF($I242="","",INDEX(憑證錄入!$A$6:$A$505,$I242)&amp;"")</f>
        <v/>
      </c>
      <c r="D242" s="8" t="str">
        <f aca="false">IF($I242="","",INDEX(憑證錄入!$D$6:$D$505,$I242)&amp;"")</f>
        <v/>
      </c>
      <c r="E242" s="47" t="str">
        <f aca="false">IF($I242="","",INDEX(憑證錄入!$G$6:$G$505,$I242))</f>
        <v/>
      </c>
      <c r="F242" s="47" t="str">
        <f aca="false">IF($I242="","",INDEX(憑證錄入!$H$6:$H$505,$I242))</f>
        <v/>
      </c>
      <c r="G242" s="23" t="str">
        <f aca="false">IF(J242="","",IF(ROUND(J242,2)&gt;0,"借",IF(ROUND(J242,2)&lt;0,"貸","平")))</f>
        <v/>
      </c>
      <c r="H242" s="38" t="str">
        <f aca="false">IF(J242="","",ABS(J242))</f>
        <v/>
      </c>
      <c r="I242" s="33" t="str">
        <f aca="false">IF($B$4="","",IFERROR(MATCH($B$4&amp;"|"&amp;A242,憑證錄入!$O$6:$O$505,0),""))</f>
        <v/>
      </c>
      <c r="J242" s="58" t="str">
        <f aca="false">IF($I242="","",J241+E242-F242)</f>
        <v/>
      </c>
    </row>
    <row r="243" customFormat="false" ht="15" hidden="false" customHeight="false" outlineLevel="0" collapsed="false">
      <c r="A243" s="35" t="n">
        <v>234</v>
      </c>
      <c r="B243" s="36" t="str">
        <f aca="false">IF($I243="","",INDEX(憑證錄入!$B$6:$B$505,$I243))</f>
        <v/>
      </c>
      <c r="C243" s="37" t="str">
        <f aca="false">IF($I243="","",INDEX(憑證錄入!$A$6:$A$505,$I243)&amp;"")</f>
        <v/>
      </c>
      <c r="D243" s="8" t="str">
        <f aca="false">IF($I243="","",INDEX(憑證錄入!$D$6:$D$505,$I243)&amp;"")</f>
        <v/>
      </c>
      <c r="E243" s="47" t="str">
        <f aca="false">IF($I243="","",INDEX(憑證錄入!$G$6:$G$505,$I243))</f>
        <v/>
      </c>
      <c r="F243" s="47" t="str">
        <f aca="false">IF($I243="","",INDEX(憑證錄入!$H$6:$H$505,$I243))</f>
        <v/>
      </c>
      <c r="G243" s="23" t="str">
        <f aca="false">IF(J243="","",IF(ROUND(J243,2)&gt;0,"借",IF(ROUND(J243,2)&lt;0,"貸","平")))</f>
        <v/>
      </c>
      <c r="H243" s="38" t="str">
        <f aca="false">IF(J243="","",ABS(J243))</f>
        <v/>
      </c>
      <c r="I243" s="33" t="str">
        <f aca="false">IF($B$4="","",IFERROR(MATCH($B$4&amp;"|"&amp;A243,憑證錄入!$O$6:$O$505,0),""))</f>
        <v/>
      </c>
      <c r="J243" s="58" t="str">
        <f aca="false">IF($I243="","",J242+E243-F243)</f>
        <v/>
      </c>
    </row>
    <row r="244" customFormat="false" ht="15" hidden="false" customHeight="false" outlineLevel="0" collapsed="false">
      <c r="A244" s="35" t="n">
        <v>235</v>
      </c>
      <c r="B244" s="36" t="str">
        <f aca="false">IF($I244="","",INDEX(憑證錄入!$B$6:$B$505,$I244))</f>
        <v/>
      </c>
      <c r="C244" s="37" t="str">
        <f aca="false">IF($I244="","",INDEX(憑證錄入!$A$6:$A$505,$I244)&amp;"")</f>
        <v/>
      </c>
      <c r="D244" s="8" t="str">
        <f aca="false">IF($I244="","",INDEX(憑證錄入!$D$6:$D$505,$I244)&amp;"")</f>
        <v/>
      </c>
      <c r="E244" s="47" t="str">
        <f aca="false">IF($I244="","",INDEX(憑證錄入!$G$6:$G$505,$I244))</f>
        <v/>
      </c>
      <c r="F244" s="47" t="str">
        <f aca="false">IF($I244="","",INDEX(憑證錄入!$H$6:$H$505,$I244))</f>
        <v/>
      </c>
      <c r="G244" s="23" t="str">
        <f aca="false">IF(J244="","",IF(ROUND(J244,2)&gt;0,"借",IF(ROUND(J244,2)&lt;0,"貸","平")))</f>
        <v/>
      </c>
      <c r="H244" s="38" t="str">
        <f aca="false">IF(J244="","",ABS(J244))</f>
        <v/>
      </c>
      <c r="I244" s="33" t="str">
        <f aca="false">IF($B$4="","",IFERROR(MATCH($B$4&amp;"|"&amp;A244,憑證錄入!$O$6:$O$505,0),""))</f>
        <v/>
      </c>
      <c r="J244" s="58" t="str">
        <f aca="false">IF($I244="","",J243+E244-F244)</f>
        <v/>
      </c>
    </row>
    <row r="245" customFormat="false" ht="15" hidden="false" customHeight="false" outlineLevel="0" collapsed="false">
      <c r="A245" s="35" t="n">
        <v>236</v>
      </c>
      <c r="B245" s="36" t="str">
        <f aca="false">IF($I245="","",INDEX(憑證錄入!$B$6:$B$505,$I245))</f>
        <v/>
      </c>
      <c r="C245" s="37" t="str">
        <f aca="false">IF($I245="","",INDEX(憑證錄入!$A$6:$A$505,$I245)&amp;"")</f>
        <v/>
      </c>
      <c r="D245" s="8" t="str">
        <f aca="false">IF($I245="","",INDEX(憑證錄入!$D$6:$D$505,$I245)&amp;"")</f>
        <v/>
      </c>
      <c r="E245" s="47" t="str">
        <f aca="false">IF($I245="","",INDEX(憑證錄入!$G$6:$G$505,$I245))</f>
        <v/>
      </c>
      <c r="F245" s="47" t="str">
        <f aca="false">IF($I245="","",INDEX(憑證錄入!$H$6:$H$505,$I245))</f>
        <v/>
      </c>
      <c r="G245" s="23" t="str">
        <f aca="false">IF(J245="","",IF(ROUND(J245,2)&gt;0,"借",IF(ROUND(J245,2)&lt;0,"貸","平")))</f>
        <v/>
      </c>
      <c r="H245" s="38" t="str">
        <f aca="false">IF(J245="","",ABS(J245))</f>
        <v/>
      </c>
      <c r="I245" s="33" t="str">
        <f aca="false">IF($B$4="","",IFERROR(MATCH($B$4&amp;"|"&amp;A245,憑證錄入!$O$6:$O$505,0),""))</f>
        <v/>
      </c>
      <c r="J245" s="58" t="str">
        <f aca="false">IF($I245="","",J244+E245-F245)</f>
        <v/>
      </c>
    </row>
    <row r="246" customFormat="false" ht="15" hidden="false" customHeight="false" outlineLevel="0" collapsed="false">
      <c r="A246" s="35" t="n">
        <v>237</v>
      </c>
      <c r="B246" s="36" t="str">
        <f aca="false">IF($I246="","",INDEX(憑證錄入!$B$6:$B$505,$I246))</f>
        <v/>
      </c>
      <c r="C246" s="37" t="str">
        <f aca="false">IF($I246="","",INDEX(憑證錄入!$A$6:$A$505,$I246)&amp;"")</f>
        <v/>
      </c>
      <c r="D246" s="8" t="str">
        <f aca="false">IF($I246="","",INDEX(憑證錄入!$D$6:$D$505,$I246)&amp;"")</f>
        <v/>
      </c>
      <c r="E246" s="47" t="str">
        <f aca="false">IF($I246="","",INDEX(憑證錄入!$G$6:$G$505,$I246))</f>
        <v/>
      </c>
      <c r="F246" s="47" t="str">
        <f aca="false">IF($I246="","",INDEX(憑證錄入!$H$6:$H$505,$I246))</f>
        <v/>
      </c>
      <c r="G246" s="23" t="str">
        <f aca="false">IF(J246="","",IF(ROUND(J246,2)&gt;0,"借",IF(ROUND(J246,2)&lt;0,"貸","平")))</f>
        <v/>
      </c>
      <c r="H246" s="38" t="str">
        <f aca="false">IF(J246="","",ABS(J246))</f>
        <v/>
      </c>
      <c r="I246" s="33" t="str">
        <f aca="false">IF($B$4="","",IFERROR(MATCH($B$4&amp;"|"&amp;A246,憑證錄入!$O$6:$O$505,0),""))</f>
        <v/>
      </c>
      <c r="J246" s="58" t="str">
        <f aca="false">IF($I246="","",J245+E246-F246)</f>
        <v/>
      </c>
    </row>
    <row r="247" customFormat="false" ht="15" hidden="false" customHeight="false" outlineLevel="0" collapsed="false">
      <c r="A247" s="35" t="n">
        <v>238</v>
      </c>
      <c r="B247" s="36" t="str">
        <f aca="false">IF($I247="","",INDEX(憑證錄入!$B$6:$B$505,$I247))</f>
        <v/>
      </c>
      <c r="C247" s="37" t="str">
        <f aca="false">IF($I247="","",INDEX(憑證錄入!$A$6:$A$505,$I247)&amp;"")</f>
        <v/>
      </c>
      <c r="D247" s="8" t="str">
        <f aca="false">IF($I247="","",INDEX(憑證錄入!$D$6:$D$505,$I247)&amp;"")</f>
        <v/>
      </c>
      <c r="E247" s="47" t="str">
        <f aca="false">IF($I247="","",INDEX(憑證錄入!$G$6:$G$505,$I247))</f>
        <v/>
      </c>
      <c r="F247" s="47" t="str">
        <f aca="false">IF($I247="","",INDEX(憑證錄入!$H$6:$H$505,$I247))</f>
        <v/>
      </c>
      <c r="G247" s="23" t="str">
        <f aca="false">IF(J247="","",IF(ROUND(J247,2)&gt;0,"借",IF(ROUND(J247,2)&lt;0,"貸","平")))</f>
        <v/>
      </c>
      <c r="H247" s="38" t="str">
        <f aca="false">IF(J247="","",ABS(J247))</f>
        <v/>
      </c>
      <c r="I247" s="33" t="str">
        <f aca="false">IF($B$4="","",IFERROR(MATCH($B$4&amp;"|"&amp;A247,憑證錄入!$O$6:$O$505,0),""))</f>
        <v/>
      </c>
      <c r="J247" s="58" t="str">
        <f aca="false">IF($I247="","",J246+E247-F247)</f>
        <v/>
      </c>
    </row>
    <row r="248" customFormat="false" ht="15" hidden="false" customHeight="false" outlineLevel="0" collapsed="false">
      <c r="A248" s="35" t="n">
        <v>239</v>
      </c>
      <c r="B248" s="36" t="str">
        <f aca="false">IF($I248="","",INDEX(憑證錄入!$B$6:$B$505,$I248))</f>
        <v/>
      </c>
      <c r="C248" s="37" t="str">
        <f aca="false">IF($I248="","",INDEX(憑證錄入!$A$6:$A$505,$I248)&amp;"")</f>
        <v/>
      </c>
      <c r="D248" s="8" t="str">
        <f aca="false">IF($I248="","",INDEX(憑證錄入!$D$6:$D$505,$I248)&amp;"")</f>
        <v/>
      </c>
      <c r="E248" s="47" t="str">
        <f aca="false">IF($I248="","",INDEX(憑證錄入!$G$6:$G$505,$I248))</f>
        <v/>
      </c>
      <c r="F248" s="47" t="str">
        <f aca="false">IF($I248="","",INDEX(憑證錄入!$H$6:$H$505,$I248))</f>
        <v/>
      </c>
      <c r="G248" s="23" t="str">
        <f aca="false">IF(J248="","",IF(ROUND(J248,2)&gt;0,"借",IF(ROUND(J248,2)&lt;0,"貸","平")))</f>
        <v/>
      </c>
      <c r="H248" s="38" t="str">
        <f aca="false">IF(J248="","",ABS(J248))</f>
        <v/>
      </c>
      <c r="I248" s="33" t="str">
        <f aca="false">IF($B$4="","",IFERROR(MATCH($B$4&amp;"|"&amp;A248,憑證錄入!$O$6:$O$505,0),""))</f>
        <v/>
      </c>
      <c r="J248" s="58" t="str">
        <f aca="false">IF($I248="","",J247+E248-F248)</f>
        <v/>
      </c>
    </row>
    <row r="249" customFormat="false" ht="15" hidden="false" customHeight="false" outlineLevel="0" collapsed="false">
      <c r="A249" s="35" t="n">
        <v>240</v>
      </c>
      <c r="B249" s="36" t="str">
        <f aca="false">IF($I249="","",INDEX(憑證錄入!$B$6:$B$505,$I249))</f>
        <v/>
      </c>
      <c r="C249" s="37" t="str">
        <f aca="false">IF($I249="","",INDEX(憑證錄入!$A$6:$A$505,$I249)&amp;"")</f>
        <v/>
      </c>
      <c r="D249" s="8" t="str">
        <f aca="false">IF($I249="","",INDEX(憑證錄入!$D$6:$D$505,$I249)&amp;"")</f>
        <v/>
      </c>
      <c r="E249" s="47" t="str">
        <f aca="false">IF($I249="","",INDEX(憑證錄入!$G$6:$G$505,$I249))</f>
        <v/>
      </c>
      <c r="F249" s="47" t="str">
        <f aca="false">IF($I249="","",INDEX(憑證錄入!$H$6:$H$505,$I249))</f>
        <v/>
      </c>
      <c r="G249" s="23" t="str">
        <f aca="false">IF(J249="","",IF(ROUND(J249,2)&gt;0,"借",IF(ROUND(J249,2)&lt;0,"貸","平")))</f>
        <v/>
      </c>
      <c r="H249" s="38" t="str">
        <f aca="false">IF(J249="","",ABS(J249))</f>
        <v/>
      </c>
      <c r="I249" s="33" t="str">
        <f aca="false">IF($B$4="","",IFERROR(MATCH($B$4&amp;"|"&amp;A249,憑證錄入!$O$6:$O$505,0),""))</f>
        <v/>
      </c>
      <c r="J249" s="58" t="str">
        <f aca="false">IF($I249="","",J248+E249-F249)</f>
        <v/>
      </c>
    </row>
    <row r="250" customFormat="false" ht="15" hidden="false" customHeight="false" outlineLevel="0" collapsed="false">
      <c r="A250" s="35" t="n">
        <v>241</v>
      </c>
      <c r="B250" s="36" t="str">
        <f aca="false">IF($I250="","",INDEX(憑證錄入!$B$6:$B$505,$I250))</f>
        <v/>
      </c>
      <c r="C250" s="37" t="str">
        <f aca="false">IF($I250="","",INDEX(憑證錄入!$A$6:$A$505,$I250)&amp;"")</f>
        <v/>
      </c>
      <c r="D250" s="8" t="str">
        <f aca="false">IF($I250="","",INDEX(憑證錄入!$D$6:$D$505,$I250)&amp;"")</f>
        <v/>
      </c>
      <c r="E250" s="47" t="str">
        <f aca="false">IF($I250="","",INDEX(憑證錄入!$G$6:$G$505,$I250))</f>
        <v/>
      </c>
      <c r="F250" s="47" t="str">
        <f aca="false">IF($I250="","",INDEX(憑證錄入!$H$6:$H$505,$I250))</f>
        <v/>
      </c>
      <c r="G250" s="23" t="str">
        <f aca="false">IF(J250="","",IF(ROUND(J250,2)&gt;0,"借",IF(ROUND(J250,2)&lt;0,"貸","平")))</f>
        <v/>
      </c>
      <c r="H250" s="38" t="str">
        <f aca="false">IF(J250="","",ABS(J250))</f>
        <v/>
      </c>
      <c r="I250" s="33" t="str">
        <f aca="false">IF($B$4="","",IFERROR(MATCH($B$4&amp;"|"&amp;A250,憑證錄入!$O$6:$O$505,0),""))</f>
        <v/>
      </c>
      <c r="J250" s="58" t="str">
        <f aca="false">IF($I250="","",J249+E250-F250)</f>
        <v/>
      </c>
    </row>
    <row r="251" customFormat="false" ht="15" hidden="false" customHeight="false" outlineLevel="0" collapsed="false">
      <c r="A251" s="35" t="n">
        <v>242</v>
      </c>
      <c r="B251" s="36" t="str">
        <f aca="false">IF($I251="","",INDEX(憑證錄入!$B$6:$B$505,$I251))</f>
        <v/>
      </c>
      <c r="C251" s="37" t="str">
        <f aca="false">IF($I251="","",INDEX(憑證錄入!$A$6:$A$505,$I251)&amp;"")</f>
        <v/>
      </c>
      <c r="D251" s="8" t="str">
        <f aca="false">IF($I251="","",INDEX(憑證錄入!$D$6:$D$505,$I251)&amp;"")</f>
        <v/>
      </c>
      <c r="E251" s="47" t="str">
        <f aca="false">IF($I251="","",INDEX(憑證錄入!$G$6:$G$505,$I251))</f>
        <v/>
      </c>
      <c r="F251" s="47" t="str">
        <f aca="false">IF($I251="","",INDEX(憑證錄入!$H$6:$H$505,$I251))</f>
        <v/>
      </c>
      <c r="G251" s="23" t="str">
        <f aca="false">IF(J251="","",IF(ROUND(J251,2)&gt;0,"借",IF(ROUND(J251,2)&lt;0,"貸","平")))</f>
        <v/>
      </c>
      <c r="H251" s="38" t="str">
        <f aca="false">IF(J251="","",ABS(J251))</f>
        <v/>
      </c>
      <c r="I251" s="33" t="str">
        <f aca="false">IF($B$4="","",IFERROR(MATCH($B$4&amp;"|"&amp;A251,憑證錄入!$O$6:$O$505,0),""))</f>
        <v/>
      </c>
      <c r="J251" s="58" t="str">
        <f aca="false">IF($I251="","",J250+E251-F251)</f>
        <v/>
      </c>
    </row>
    <row r="252" customFormat="false" ht="15" hidden="false" customHeight="false" outlineLevel="0" collapsed="false">
      <c r="A252" s="35" t="n">
        <v>243</v>
      </c>
      <c r="B252" s="36" t="str">
        <f aca="false">IF($I252="","",INDEX(憑證錄入!$B$6:$B$505,$I252))</f>
        <v/>
      </c>
      <c r="C252" s="37" t="str">
        <f aca="false">IF($I252="","",INDEX(憑證錄入!$A$6:$A$505,$I252)&amp;"")</f>
        <v/>
      </c>
      <c r="D252" s="8" t="str">
        <f aca="false">IF($I252="","",INDEX(憑證錄入!$D$6:$D$505,$I252)&amp;"")</f>
        <v/>
      </c>
      <c r="E252" s="47" t="str">
        <f aca="false">IF($I252="","",INDEX(憑證錄入!$G$6:$G$505,$I252))</f>
        <v/>
      </c>
      <c r="F252" s="47" t="str">
        <f aca="false">IF($I252="","",INDEX(憑證錄入!$H$6:$H$505,$I252))</f>
        <v/>
      </c>
      <c r="G252" s="23" t="str">
        <f aca="false">IF(J252="","",IF(ROUND(J252,2)&gt;0,"借",IF(ROUND(J252,2)&lt;0,"貸","平")))</f>
        <v/>
      </c>
      <c r="H252" s="38" t="str">
        <f aca="false">IF(J252="","",ABS(J252))</f>
        <v/>
      </c>
      <c r="I252" s="33" t="str">
        <f aca="false">IF($B$4="","",IFERROR(MATCH($B$4&amp;"|"&amp;A252,憑證錄入!$O$6:$O$505,0),""))</f>
        <v/>
      </c>
      <c r="J252" s="58" t="str">
        <f aca="false">IF($I252="","",J251+E252-F252)</f>
        <v/>
      </c>
    </row>
    <row r="253" customFormat="false" ht="15" hidden="false" customHeight="false" outlineLevel="0" collapsed="false">
      <c r="A253" s="35" t="n">
        <v>244</v>
      </c>
      <c r="B253" s="36" t="str">
        <f aca="false">IF($I253="","",INDEX(憑證錄入!$B$6:$B$505,$I253))</f>
        <v/>
      </c>
      <c r="C253" s="37" t="str">
        <f aca="false">IF($I253="","",INDEX(憑證錄入!$A$6:$A$505,$I253)&amp;"")</f>
        <v/>
      </c>
      <c r="D253" s="8" t="str">
        <f aca="false">IF($I253="","",INDEX(憑證錄入!$D$6:$D$505,$I253)&amp;"")</f>
        <v/>
      </c>
      <c r="E253" s="47" t="str">
        <f aca="false">IF($I253="","",INDEX(憑證錄入!$G$6:$G$505,$I253))</f>
        <v/>
      </c>
      <c r="F253" s="47" t="str">
        <f aca="false">IF($I253="","",INDEX(憑證錄入!$H$6:$H$505,$I253))</f>
        <v/>
      </c>
      <c r="G253" s="23" t="str">
        <f aca="false">IF(J253="","",IF(ROUND(J253,2)&gt;0,"借",IF(ROUND(J253,2)&lt;0,"貸","平")))</f>
        <v/>
      </c>
      <c r="H253" s="38" t="str">
        <f aca="false">IF(J253="","",ABS(J253))</f>
        <v/>
      </c>
      <c r="I253" s="33" t="str">
        <f aca="false">IF($B$4="","",IFERROR(MATCH($B$4&amp;"|"&amp;A253,憑證錄入!$O$6:$O$505,0),""))</f>
        <v/>
      </c>
      <c r="J253" s="58" t="str">
        <f aca="false">IF($I253="","",J252+E253-F253)</f>
        <v/>
      </c>
    </row>
    <row r="254" customFormat="false" ht="15" hidden="false" customHeight="false" outlineLevel="0" collapsed="false">
      <c r="A254" s="35" t="n">
        <v>245</v>
      </c>
      <c r="B254" s="36" t="str">
        <f aca="false">IF($I254="","",INDEX(憑證錄入!$B$6:$B$505,$I254))</f>
        <v/>
      </c>
      <c r="C254" s="37" t="str">
        <f aca="false">IF($I254="","",INDEX(憑證錄入!$A$6:$A$505,$I254)&amp;"")</f>
        <v/>
      </c>
      <c r="D254" s="8" t="str">
        <f aca="false">IF($I254="","",INDEX(憑證錄入!$D$6:$D$505,$I254)&amp;"")</f>
        <v/>
      </c>
      <c r="E254" s="47" t="str">
        <f aca="false">IF($I254="","",INDEX(憑證錄入!$G$6:$G$505,$I254))</f>
        <v/>
      </c>
      <c r="F254" s="47" t="str">
        <f aca="false">IF($I254="","",INDEX(憑證錄入!$H$6:$H$505,$I254))</f>
        <v/>
      </c>
      <c r="G254" s="23" t="str">
        <f aca="false">IF(J254="","",IF(ROUND(J254,2)&gt;0,"借",IF(ROUND(J254,2)&lt;0,"貸","平")))</f>
        <v/>
      </c>
      <c r="H254" s="38" t="str">
        <f aca="false">IF(J254="","",ABS(J254))</f>
        <v/>
      </c>
      <c r="I254" s="33" t="str">
        <f aca="false">IF($B$4="","",IFERROR(MATCH($B$4&amp;"|"&amp;A254,憑證錄入!$O$6:$O$505,0),""))</f>
        <v/>
      </c>
      <c r="J254" s="58" t="str">
        <f aca="false">IF($I254="","",J253+E254-F254)</f>
        <v/>
      </c>
    </row>
    <row r="255" customFormat="false" ht="15" hidden="false" customHeight="false" outlineLevel="0" collapsed="false">
      <c r="A255" s="35" t="n">
        <v>246</v>
      </c>
      <c r="B255" s="36" t="str">
        <f aca="false">IF($I255="","",INDEX(憑證錄入!$B$6:$B$505,$I255))</f>
        <v/>
      </c>
      <c r="C255" s="37" t="str">
        <f aca="false">IF($I255="","",INDEX(憑證錄入!$A$6:$A$505,$I255)&amp;"")</f>
        <v/>
      </c>
      <c r="D255" s="8" t="str">
        <f aca="false">IF($I255="","",INDEX(憑證錄入!$D$6:$D$505,$I255)&amp;"")</f>
        <v/>
      </c>
      <c r="E255" s="47" t="str">
        <f aca="false">IF($I255="","",INDEX(憑證錄入!$G$6:$G$505,$I255))</f>
        <v/>
      </c>
      <c r="F255" s="47" t="str">
        <f aca="false">IF($I255="","",INDEX(憑證錄入!$H$6:$H$505,$I255))</f>
        <v/>
      </c>
      <c r="G255" s="23" t="str">
        <f aca="false">IF(J255="","",IF(ROUND(J255,2)&gt;0,"借",IF(ROUND(J255,2)&lt;0,"貸","平")))</f>
        <v/>
      </c>
      <c r="H255" s="38" t="str">
        <f aca="false">IF(J255="","",ABS(J255))</f>
        <v/>
      </c>
      <c r="I255" s="33" t="str">
        <f aca="false">IF($B$4="","",IFERROR(MATCH($B$4&amp;"|"&amp;A255,憑證錄入!$O$6:$O$505,0),""))</f>
        <v/>
      </c>
      <c r="J255" s="58" t="str">
        <f aca="false">IF($I255="","",J254+E255-F255)</f>
        <v/>
      </c>
    </row>
    <row r="256" customFormat="false" ht="15" hidden="false" customHeight="false" outlineLevel="0" collapsed="false">
      <c r="A256" s="35" t="n">
        <v>247</v>
      </c>
      <c r="B256" s="36" t="str">
        <f aca="false">IF($I256="","",INDEX(憑證錄入!$B$6:$B$505,$I256))</f>
        <v/>
      </c>
      <c r="C256" s="37" t="str">
        <f aca="false">IF($I256="","",INDEX(憑證錄入!$A$6:$A$505,$I256)&amp;"")</f>
        <v/>
      </c>
      <c r="D256" s="8" t="str">
        <f aca="false">IF($I256="","",INDEX(憑證錄入!$D$6:$D$505,$I256)&amp;"")</f>
        <v/>
      </c>
      <c r="E256" s="47" t="str">
        <f aca="false">IF($I256="","",INDEX(憑證錄入!$G$6:$G$505,$I256))</f>
        <v/>
      </c>
      <c r="F256" s="47" t="str">
        <f aca="false">IF($I256="","",INDEX(憑證錄入!$H$6:$H$505,$I256))</f>
        <v/>
      </c>
      <c r="G256" s="23" t="str">
        <f aca="false">IF(J256="","",IF(ROUND(J256,2)&gt;0,"借",IF(ROUND(J256,2)&lt;0,"貸","平")))</f>
        <v/>
      </c>
      <c r="H256" s="38" t="str">
        <f aca="false">IF(J256="","",ABS(J256))</f>
        <v/>
      </c>
      <c r="I256" s="33" t="str">
        <f aca="false">IF($B$4="","",IFERROR(MATCH($B$4&amp;"|"&amp;A256,憑證錄入!$O$6:$O$505,0),""))</f>
        <v/>
      </c>
      <c r="J256" s="58" t="str">
        <f aca="false">IF($I256="","",J255+E256-F256)</f>
        <v/>
      </c>
    </row>
    <row r="257" customFormat="false" ht="15" hidden="false" customHeight="false" outlineLevel="0" collapsed="false">
      <c r="A257" s="35" t="n">
        <v>248</v>
      </c>
      <c r="B257" s="36" t="str">
        <f aca="false">IF($I257="","",INDEX(憑證錄入!$B$6:$B$505,$I257))</f>
        <v/>
      </c>
      <c r="C257" s="37" t="str">
        <f aca="false">IF($I257="","",INDEX(憑證錄入!$A$6:$A$505,$I257)&amp;"")</f>
        <v/>
      </c>
      <c r="D257" s="8" t="str">
        <f aca="false">IF($I257="","",INDEX(憑證錄入!$D$6:$D$505,$I257)&amp;"")</f>
        <v/>
      </c>
      <c r="E257" s="47" t="str">
        <f aca="false">IF($I257="","",INDEX(憑證錄入!$G$6:$G$505,$I257))</f>
        <v/>
      </c>
      <c r="F257" s="47" t="str">
        <f aca="false">IF($I257="","",INDEX(憑證錄入!$H$6:$H$505,$I257))</f>
        <v/>
      </c>
      <c r="G257" s="23" t="str">
        <f aca="false">IF(J257="","",IF(ROUND(J257,2)&gt;0,"借",IF(ROUND(J257,2)&lt;0,"貸","平")))</f>
        <v/>
      </c>
      <c r="H257" s="38" t="str">
        <f aca="false">IF(J257="","",ABS(J257))</f>
        <v/>
      </c>
      <c r="I257" s="33" t="str">
        <f aca="false">IF($B$4="","",IFERROR(MATCH($B$4&amp;"|"&amp;A257,憑證錄入!$O$6:$O$505,0),""))</f>
        <v/>
      </c>
      <c r="J257" s="58" t="str">
        <f aca="false">IF($I257="","",J256+E257-F257)</f>
        <v/>
      </c>
    </row>
    <row r="258" customFormat="false" ht="15" hidden="false" customHeight="false" outlineLevel="0" collapsed="false">
      <c r="A258" s="35" t="n">
        <v>249</v>
      </c>
      <c r="B258" s="36" t="str">
        <f aca="false">IF($I258="","",INDEX(憑證錄入!$B$6:$B$505,$I258))</f>
        <v/>
      </c>
      <c r="C258" s="37" t="str">
        <f aca="false">IF($I258="","",INDEX(憑證錄入!$A$6:$A$505,$I258)&amp;"")</f>
        <v/>
      </c>
      <c r="D258" s="8" t="str">
        <f aca="false">IF($I258="","",INDEX(憑證錄入!$D$6:$D$505,$I258)&amp;"")</f>
        <v/>
      </c>
      <c r="E258" s="47" t="str">
        <f aca="false">IF($I258="","",INDEX(憑證錄入!$G$6:$G$505,$I258))</f>
        <v/>
      </c>
      <c r="F258" s="47" t="str">
        <f aca="false">IF($I258="","",INDEX(憑證錄入!$H$6:$H$505,$I258))</f>
        <v/>
      </c>
      <c r="G258" s="23" t="str">
        <f aca="false">IF(J258="","",IF(ROUND(J258,2)&gt;0,"借",IF(ROUND(J258,2)&lt;0,"貸","平")))</f>
        <v/>
      </c>
      <c r="H258" s="38" t="str">
        <f aca="false">IF(J258="","",ABS(J258))</f>
        <v/>
      </c>
      <c r="I258" s="33" t="str">
        <f aca="false">IF($B$4="","",IFERROR(MATCH($B$4&amp;"|"&amp;A258,憑證錄入!$O$6:$O$505,0),""))</f>
        <v/>
      </c>
      <c r="J258" s="58" t="str">
        <f aca="false">IF($I258="","",J257+E258-F258)</f>
        <v/>
      </c>
    </row>
    <row r="259" customFormat="false" ht="15" hidden="false" customHeight="false" outlineLevel="0" collapsed="false">
      <c r="A259" s="35" t="n">
        <v>250</v>
      </c>
      <c r="B259" s="36" t="str">
        <f aca="false">IF($I259="","",INDEX(憑證錄入!$B$6:$B$505,$I259))</f>
        <v/>
      </c>
      <c r="C259" s="37" t="str">
        <f aca="false">IF($I259="","",INDEX(憑證錄入!$A$6:$A$505,$I259)&amp;"")</f>
        <v/>
      </c>
      <c r="D259" s="8" t="str">
        <f aca="false">IF($I259="","",INDEX(憑證錄入!$D$6:$D$505,$I259)&amp;"")</f>
        <v/>
      </c>
      <c r="E259" s="47" t="str">
        <f aca="false">IF($I259="","",INDEX(憑證錄入!$G$6:$G$505,$I259))</f>
        <v/>
      </c>
      <c r="F259" s="47" t="str">
        <f aca="false">IF($I259="","",INDEX(憑證錄入!$H$6:$H$505,$I259))</f>
        <v/>
      </c>
      <c r="G259" s="23" t="str">
        <f aca="false">IF(J259="","",IF(ROUND(J259,2)&gt;0,"借",IF(ROUND(J259,2)&lt;0,"貸","平")))</f>
        <v/>
      </c>
      <c r="H259" s="38" t="str">
        <f aca="false">IF(J259="","",ABS(J259))</f>
        <v/>
      </c>
      <c r="I259" s="33" t="str">
        <f aca="false">IF($B$4="","",IFERROR(MATCH($B$4&amp;"|"&amp;A259,憑證錄入!$O$6:$O$505,0),""))</f>
        <v/>
      </c>
      <c r="J259" s="58" t="str">
        <f aca="false">IF($I259="","",J258+E259-F259)</f>
        <v/>
      </c>
    </row>
    <row r="260" customFormat="false" ht="15" hidden="false" customHeight="false" outlineLevel="0" collapsed="false">
      <c r="A260" s="35" t="n">
        <v>251</v>
      </c>
      <c r="B260" s="36" t="str">
        <f aca="false">IF($I260="","",INDEX(憑證錄入!$B$6:$B$505,$I260))</f>
        <v/>
      </c>
      <c r="C260" s="37" t="str">
        <f aca="false">IF($I260="","",INDEX(憑證錄入!$A$6:$A$505,$I260)&amp;"")</f>
        <v/>
      </c>
      <c r="D260" s="8" t="str">
        <f aca="false">IF($I260="","",INDEX(憑證錄入!$D$6:$D$505,$I260)&amp;"")</f>
        <v/>
      </c>
      <c r="E260" s="47" t="str">
        <f aca="false">IF($I260="","",INDEX(憑證錄入!$G$6:$G$505,$I260))</f>
        <v/>
      </c>
      <c r="F260" s="47" t="str">
        <f aca="false">IF($I260="","",INDEX(憑證錄入!$H$6:$H$505,$I260))</f>
        <v/>
      </c>
      <c r="G260" s="23" t="str">
        <f aca="false">IF(J260="","",IF(ROUND(J260,2)&gt;0,"借",IF(ROUND(J260,2)&lt;0,"貸","平")))</f>
        <v/>
      </c>
      <c r="H260" s="38" t="str">
        <f aca="false">IF(J260="","",ABS(J260))</f>
        <v/>
      </c>
      <c r="I260" s="33" t="str">
        <f aca="false">IF($B$4="","",IFERROR(MATCH($B$4&amp;"|"&amp;A260,憑證錄入!$O$6:$O$505,0),""))</f>
        <v/>
      </c>
      <c r="J260" s="58" t="str">
        <f aca="false">IF($I260="","",J259+E260-F260)</f>
        <v/>
      </c>
    </row>
    <row r="261" customFormat="false" ht="15" hidden="false" customHeight="false" outlineLevel="0" collapsed="false">
      <c r="A261" s="35" t="n">
        <v>252</v>
      </c>
      <c r="B261" s="36" t="str">
        <f aca="false">IF($I261="","",INDEX(憑證錄入!$B$6:$B$505,$I261))</f>
        <v/>
      </c>
      <c r="C261" s="37" t="str">
        <f aca="false">IF($I261="","",INDEX(憑證錄入!$A$6:$A$505,$I261)&amp;"")</f>
        <v/>
      </c>
      <c r="D261" s="8" t="str">
        <f aca="false">IF($I261="","",INDEX(憑證錄入!$D$6:$D$505,$I261)&amp;"")</f>
        <v/>
      </c>
      <c r="E261" s="47" t="str">
        <f aca="false">IF($I261="","",INDEX(憑證錄入!$G$6:$G$505,$I261))</f>
        <v/>
      </c>
      <c r="F261" s="47" t="str">
        <f aca="false">IF($I261="","",INDEX(憑證錄入!$H$6:$H$505,$I261))</f>
        <v/>
      </c>
      <c r="G261" s="23" t="str">
        <f aca="false">IF(J261="","",IF(ROUND(J261,2)&gt;0,"借",IF(ROUND(J261,2)&lt;0,"貸","平")))</f>
        <v/>
      </c>
      <c r="H261" s="38" t="str">
        <f aca="false">IF(J261="","",ABS(J261))</f>
        <v/>
      </c>
      <c r="I261" s="33" t="str">
        <f aca="false">IF($B$4="","",IFERROR(MATCH($B$4&amp;"|"&amp;A261,憑證錄入!$O$6:$O$505,0),""))</f>
        <v/>
      </c>
      <c r="J261" s="58" t="str">
        <f aca="false">IF($I261="","",J260+E261-F261)</f>
        <v/>
      </c>
    </row>
    <row r="262" customFormat="false" ht="15" hidden="false" customHeight="false" outlineLevel="0" collapsed="false">
      <c r="A262" s="35" t="n">
        <v>253</v>
      </c>
      <c r="B262" s="36" t="str">
        <f aca="false">IF($I262="","",INDEX(憑證錄入!$B$6:$B$505,$I262))</f>
        <v/>
      </c>
      <c r="C262" s="37" t="str">
        <f aca="false">IF($I262="","",INDEX(憑證錄入!$A$6:$A$505,$I262)&amp;"")</f>
        <v/>
      </c>
      <c r="D262" s="8" t="str">
        <f aca="false">IF($I262="","",INDEX(憑證錄入!$D$6:$D$505,$I262)&amp;"")</f>
        <v/>
      </c>
      <c r="E262" s="47" t="str">
        <f aca="false">IF($I262="","",INDEX(憑證錄入!$G$6:$G$505,$I262))</f>
        <v/>
      </c>
      <c r="F262" s="47" t="str">
        <f aca="false">IF($I262="","",INDEX(憑證錄入!$H$6:$H$505,$I262))</f>
        <v/>
      </c>
      <c r="G262" s="23" t="str">
        <f aca="false">IF(J262="","",IF(ROUND(J262,2)&gt;0,"借",IF(ROUND(J262,2)&lt;0,"貸","平")))</f>
        <v/>
      </c>
      <c r="H262" s="38" t="str">
        <f aca="false">IF(J262="","",ABS(J262))</f>
        <v/>
      </c>
      <c r="I262" s="33" t="str">
        <f aca="false">IF($B$4="","",IFERROR(MATCH($B$4&amp;"|"&amp;A262,憑證錄入!$O$6:$O$505,0),""))</f>
        <v/>
      </c>
      <c r="J262" s="58" t="str">
        <f aca="false">IF($I262="","",J261+E262-F262)</f>
        <v/>
      </c>
    </row>
    <row r="263" customFormat="false" ht="15" hidden="false" customHeight="false" outlineLevel="0" collapsed="false">
      <c r="A263" s="35" t="n">
        <v>254</v>
      </c>
      <c r="B263" s="36" t="str">
        <f aca="false">IF($I263="","",INDEX(憑證錄入!$B$6:$B$505,$I263))</f>
        <v/>
      </c>
      <c r="C263" s="37" t="str">
        <f aca="false">IF($I263="","",INDEX(憑證錄入!$A$6:$A$505,$I263)&amp;"")</f>
        <v/>
      </c>
      <c r="D263" s="8" t="str">
        <f aca="false">IF($I263="","",INDEX(憑證錄入!$D$6:$D$505,$I263)&amp;"")</f>
        <v/>
      </c>
      <c r="E263" s="47" t="str">
        <f aca="false">IF($I263="","",INDEX(憑證錄入!$G$6:$G$505,$I263))</f>
        <v/>
      </c>
      <c r="F263" s="47" t="str">
        <f aca="false">IF($I263="","",INDEX(憑證錄入!$H$6:$H$505,$I263))</f>
        <v/>
      </c>
      <c r="G263" s="23" t="str">
        <f aca="false">IF(J263="","",IF(ROUND(J263,2)&gt;0,"借",IF(ROUND(J263,2)&lt;0,"貸","平")))</f>
        <v/>
      </c>
      <c r="H263" s="38" t="str">
        <f aca="false">IF(J263="","",ABS(J263))</f>
        <v/>
      </c>
      <c r="I263" s="33" t="str">
        <f aca="false">IF($B$4="","",IFERROR(MATCH($B$4&amp;"|"&amp;A263,憑證錄入!$O$6:$O$505,0),""))</f>
        <v/>
      </c>
      <c r="J263" s="58" t="str">
        <f aca="false">IF($I263="","",J262+E263-F263)</f>
        <v/>
      </c>
    </row>
    <row r="264" customFormat="false" ht="15" hidden="false" customHeight="false" outlineLevel="0" collapsed="false">
      <c r="A264" s="35" t="n">
        <v>255</v>
      </c>
      <c r="B264" s="36" t="str">
        <f aca="false">IF($I264="","",INDEX(憑證錄入!$B$6:$B$505,$I264))</f>
        <v/>
      </c>
      <c r="C264" s="37" t="str">
        <f aca="false">IF($I264="","",INDEX(憑證錄入!$A$6:$A$505,$I264)&amp;"")</f>
        <v/>
      </c>
      <c r="D264" s="8" t="str">
        <f aca="false">IF($I264="","",INDEX(憑證錄入!$D$6:$D$505,$I264)&amp;"")</f>
        <v/>
      </c>
      <c r="E264" s="47" t="str">
        <f aca="false">IF($I264="","",INDEX(憑證錄入!$G$6:$G$505,$I264))</f>
        <v/>
      </c>
      <c r="F264" s="47" t="str">
        <f aca="false">IF($I264="","",INDEX(憑證錄入!$H$6:$H$505,$I264))</f>
        <v/>
      </c>
      <c r="G264" s="23" t="str">
        <f aca="false">IF(J264="","",IF(ROUND(J264,2)&gt;0,"借",IF(ROUND(J264,2)&lt;0,"貸","平")))</f>
        <v/>
      </c>
      <c r="H264" s="38" t="str">
        <f aca="false">IF(J264="","",ABS(J264))</f>
        <v/>
      </c>
      <c r="I264" s="33" t="str">
        <f aca="false">IF($B$4="","",IFERROR(MATCH($B$4&amp;"|"&amp;A264,憑證錄入!$O$6:$O$505,0),""))</f>
        <v/>
      </c>
      <c r="J264" s="58" t="str">
        <f aca="false">IF($I264="","",J263+E264-F264)</f>
        <v/>
      </c>
    </row>
    <row r="265" customFormat="false" ht="15" hidden="false" customHeight="false" outlineLevel="0" collapsed="false">
      <c r="A265" s="35" t="n">
        <v>256</v>
      </c>
      <c r="B265" s="36" t="str">
        <f aca="false">IF($I265="","",INDEX(憑證錄入!$B$6:$B$505,$I265))</f>
        <v/>
      </c>
      <c r="C265" s="37" t="str">
        <f aca="false">IF($I265="","",INDEX(憑證錄入!$A$6:$A$505,$I265)&amp;"")</f>
        <v/>
      </c>
      <c r="D265" s="8" t="str">
        <f aca="false">IF($I265="","",INDEX(憑證錄入!$D$6:$D$505,$I265)&amp;"")</f>
        <v/>
      </c>
      <c r="E265" s="47" t="str">
        <f aca="false">IF($I265="","",INDEX(憑證錄入!$G$6:$G$505,$I265))</f>
        <v/>
      </c>
      <c r="F265" s="47" t="str">
        <f aca="false">IF($I265="","",INDEX(憑證錄入!$H$6:$H$505,$I265))</f>
        <v/>
      </c>
      <c r="G265" s="23" t="str">
        <f aca="false">IF(J265="","",IF(ROUND(J265,2)&gt;0,"借",IF(ROUND(J265,2)&lt;0,"貸","平")))</f>
        <v/>
      </c>
      <c r="H265" s="38" t="str">
        <f aca="false">IF(J265="","",ABS(J265))</f>
        <v/>
      </c>
      <c r="I265" s="33" t="str">
        <f aca="false">IF($B$4="","",IFERROR(MATCH($B$4&amp;"|"&amp;A265,憑證錄入!$O$6:$O$505,0),""))</f>
        <v/>
      </c>
      <c r="J265" s="58" t="str">
        <f aca="false">IF($I265="","",J264+E265-F265)</f>
        <v/>
      </c>
    </row>
    <row r="266" customFormat="false" ht="15" hidden="false" customHeight="false" outlineLevel="0" collapsed="false">
      <c r="A266" s="35" t="n">
        <v>257</v>
      </c>
      <c r="B266" s="36" t="str">
        <f aca="false">IF($I266="","",INDEX(憑證錄入!$B$6:$B$505,$I266))</f>
        <v/>
      </c>
      <c r="C266" s="37" t="str">
        <f aca="false">IF($I266="","",INDEX(憑證錄入!$A$6:$A$505,$I266)&amp;"")</f>
        <v/>
      </c>
      <c r="D266" s="8" t="str">
        <f aca="false">IF($I266="","",INDEX(憑證錄入!$D$6:$D$505,$I266)&amp;"")</f>
        <v/>
      </c>
      <c r="E266" s="47" t="str">
        <f aca="false">IF($I266="","",INDEX(憑證錄入!$G$6:$G$505,$I266))</f>
        <v/>
      </c>
      <c r="F266" s="47" t="str">
        <f aca="false">IF($I266="","",INDEX(憑證錄入!$H$6:$H$505,$I266))</f>
        <v/>
      </c>
      <c r="G266" s="23" t="str">
        <f aca="false">IF(J266="","",IF(ROUND(J266,2)&gt;0,"借",IF(ROUND(J266,2)&lt;0,"貸","平")))</f>
        <v/>
      </c>
      <c r="H266" s="38" t="str">
        <f aca="false">IF(J266="","",ABS(J266))</f>
        <v/>
      </c>
      <c r="I266" s="33" t="str">
        <f aca="false">IF($B$4="","",IFERROR(MATCH($B$4&amp;"|"&amp;A266,憑證錄入!$O$6:$O$505,0),""))</f>
        <v/>
      </c>
      <c r="J266" s="58" t="str">
        <f aca="false">IF($I266="","",J265+E266-F266)</f>
        <v/>
      </c>
    </row>
    <row r="267" customFormat="false" ht="15" hidden="false" customHeight="false" outlineLevel="0" collapsed="false">
      <c r="A267" s="35" t="n">
        <v>258</v>
      </c>
      <c r="B267" s="36" t="str">
        <f aca="false">IF($I267="","",INDEX(憑證錄入!$B$6:$B$505,$I267))</f>
        <v/>
      </c>
      <c r="C267" s="37" t="str">
        <f aca="false">IF($I267="","",INDEX(憑證錄入!$A$6:$A$505,$I267)&amp;"")</f>
        <v/>
      </c>
      <c r="D267" s="8" t="str">
        <f aca="false">IF($I267="","",INDEX(憑證錄入!$D$6:$D$505,$I267)&amp;"")</f>
        <v/>
      </c>
      <c r="E267" s="47" t="str">
        <f aca="false">IF($I267="","",INDEX(憑證錄入!$G$6:$G$505,$I267))</f>
        <v/>
      </c>
      <c r="F267" s="47" t="str">
        <f aca="false">IF($I267="","",INDEX(憑證錄入!$H$6:$H$505,$I267))</f>
        <v/>
      </c>
      <c r="G267" s="23" t="str">
        <f aca="false">IF(J267="","",IF(ROUND(J267,2)&gt;0,"借",IF(ROUND(J267,2)&lt;0,"貸","平")))</f>
        <v/>
      </c>
      <c r="H267" s="38" t="str">
        <f aca="false">IF(J267="","",ABS(J267))</f>
        <v/>
      </c>
      <c r="I267" s="33" t="str">
        <f aca="false">IF($B$4="","",IFERROR(MATCH($B$4&amp;"|"&amp;A267,憑證錄入!$O$6:$O$505,0),""))</f>
        <v/>
      </c>
      <c r="J267" s="58" t="str">
        <f aca="false">IF($I267="","",J266+E267-F267)</f>
        <v/>
      </c>
    </row>
    <row r="268" customFormat="false" ht="15" hidden="false" customHeight="false" outlineLevel="0" collapsed="false">
      <c r="A268" s="35" t="n">
        <v>259</v>
      </c>
      <c r="B268" s="36" t="str">
        <f aca="false">IF($I268="","",INDEX(憑證錄入!$B$6:$B$505,$I268))</f>
        <v/>
      </c>
      <c r="C268" s="37" t="str">
        <f aca="false">IF($I268="","",INDEX(憑證錄入!$A$6:$A$505,$I268)&amp;"")</f>
        <v/>
      </c>
      <c r="D268" s="8" t="str">
        <f aca="false">IF($I268="","",INDEX(憑證錄入!$D$6:$D$505,$I268)&amp;"")</f>
        <v/>
      </c>
      <c r="E268" s="47" t="str">
        <f aca="false">IF($I268="","",INDEX(憑證錄入!$G$6:$G$505,$I268))</f>
        <v/>
      </c>
      <c r="F268" s="47" t="str">
        <f aca="false">IF($I268="","",INDEX(憑證錄入!$H$6:$H$505,$I268))</f>
        <v/>
      </c>
      <c r="G268" s="23" t="str">
        <f aca="false">IF(J268="","",IF(ROUND(J268,2)&gt;0,"借",IF(ROUND(J268,2)&lt;0,"貸","平")))</f>
        <v/>
      </c>
      <c r="H268" s="38" t="str">
        <f aca="false">IF(J268="","",ABS(J268))</f>
        <v/>
      </c>
      <c r="I268" s="33" t="str">
        <f aca="false">IF($B$4="","",IFERROR(MATCH($B$4&amp;"|"&amp;A268,憑證錄入!$O$6:$O$505,0),""))</f>
        <v/>
      </c>
      <c r="J268" s="58" t="str">
        <f aca="false">IF($I268="","",J267+E268-F268)</f>
        <v/>
      </c>
    </row>
    <row r="269" customFormat="false" ht="15" hidden="false" customHeight="false" outlineLevel="0" collapsed="false">
      <c r="A269" s="35" t="n">
        <v>260</v>
      </c>
      <c r="B269" s="36" t="str">
        <f aca="false">IF($I269="","",INDEX(憑證錄入!$B$6:$B$505,$I269))</f>
        <v/>
      </c>
      <c r="C269" s="37" t="str">
        <f aca="false">IF($I269="","",INDEX(憑證錄入!$A$6:$A$505,$I269)&amp;"")</f>
        <v/>
      </c>
      <c r="D269" s="8" t="str">
        <f aca="false">IF($I269="","",INDEX(憑證錄入!$D$6:$D$505,$I269)&amp;"")</f>
        <v/>
      </c>
      <c r="E269" s="47" t="str">
        <f aca="false">IF($I269="","",INDEX(憑證錄入!$G$6:$G$505,$I269))</f>
        <v/>
      </c>
      <c r="F269" s="47" t="str">
        <f aca="false">IF($I269="","",INDEX(憑證錄入!$H$6:$H$505,$I269))</f>
        <v/>
      </c>
      <c r="G269" s="23" t="str">
        <f aca="false">IF(J269="","",IF(ROUND(J269,2)&gt;0,"借",IF(ROUND(J269,2)&lt;0,"貸","平")))</f>
        <v/>
      </c>
      <c r="H269" s="38" t="str">
        <f aca="false">IF(J269="","",ABS(J269))</f>
        <v/>
      </c>
      <c r="I269" s="33" t="str">
        <f aca="false">IF($B$4="","",IFERROR(MATCH($B$4&amp;"|"&amp;A269,憑證錄入!$O$6:$O$505,0),""))</f>
        <v/>
      </c>
      <c r="J269" s="58" t="str">
        <f aca="false">IF($I269="","",J268+E269-F269)</f>
        <v/>
      </c>
    </row>
    <row r="270" customFormat="false" ht="15" hidden="false" customHeight="false" outlineLevel="0" collapsed="false">
      <c r="A270" s="35" t="n">
        <v>261</v>
      </c>
      <c r="B270" s="36" t="str">
        <f aca="false">IF($I270="","",INDEX(憑證錄入!$B$6:$B$505,$I270))</f>
        <v/>
      </c>
      <c r="C270" s="37" t="str">
        <f aca="false">IF($I270="","",INDEX(憑證錄入!$A$6:$A$505,$I270)&amp;"")</f>
        <v/>
      </c>
      <c r="D270" s="8" t="str">
        <f aca="false">IF($I270="","",INDEX(憑證錄入!$D$6:$D$505,$I270)&amp;"")</f>
        <v/>
      </c>
      <c r="E270" s="47" t="str">
        <f aca="false">IF($I270="","",INDEX(憑證錄入!$G$6:$G$505,$I270))</f>
        <v/>
      </c>
      <c r="F270" s="47" t="str">
        <f aca="false">IF($I270="","",INDEX(憑證錄入!$H$6:$H$505,$I270))</f>
        <v/>
      </c>
      <c r="G270" s="23" t="str">
        <f aca="false">IF(J270="","",IF(ROUND(J270,2)&gt;0,"借",IF(ROUND(J270,2)&lt;0,"貸","平")))</f>
        <v/>
      </c>
      <c r="H270" s="38" t="str">
        <f aca="false">IF(J270="","",ABS(J270))</f>
        <v/>
      </c>
      <c r="I270" s="33" t="str">
        <f aca="false">IF($B$4="","",IFERROR(MATCH($B$4&amp;"|"&amp;A270,憑證錄入!$O$6:$O$505,0),""))</f>
        <v/>
      </c>
      <c r="J270" s="58" t="str">
        <f aca="false">IF($I270="","",J269+E270-F270)</f>
        <v/>
      </c>
    </row>
    <row r="271" customFormat="false" ht="15" hidden="false" customHeight="false" outlineLevel="0" collapsed="false">
      <c r="A271" s="35" t="n">
        <v>262</v>
      </c>
      <c r="B271" s="36" t="str">
        <f aca="false">IF($I271="","",INDEX(憑證錄入!$B$6:$B$505,$I271))</f>
        <v/>
      </c>
      <c r="C271" s="37" t="str">
        <f aca="false">IF($I271="","",INDEX(憑證錄入!$A$6:$A$505,$I271)&amp;"")</f>
        <v/>
      </c>
      <c r="D271" s="8" t="str">
        <f aca="false">IF($I271="","",INDEX(憑證錄入!$D$6:$D$505,$I271)&amp;"")</f>
        <v/>
      </c>
      <c r="E271" s="47" t="str">
        <f aca="false">IF($I271="","",INDEX(憑證錄入!$G$6:$G$505,$I271))</f>
        <v/>
      </c>
      <c r="F271" s="47" t="str">
        <f aca="false">IF($I271="","",INDEX(憑證錄入!$H$6:$H$505,$I271))</f>
        <v/>
      </c>
      <c r="G271" s="23" t="str">
        <f aca="false">IF(J271="","",IF(ROUND(J271,2)&gt;0,"借",IF(ROUND(J271,2)&lt;0,"貸","平")))</f>
        <v/>
      </c>
      <c r="H271" s="38" t="str">
        <f aca="false">IF(J271="","",ABS(J271))</f>
        <v/>
      </c>
      <c r="I271" s="33" t="str">
        <f aca="false">IF($B$4="","",IFERROR(MATCH($B$4&amp;"|"&amp;A271,憑證錄入!$O$6:$O$505,0),""))</f>
        <v/>
      </c>
      <c r="J271" s="58" t="str">
        <f aca="false">IF($I271="","",J270+E271-F271)</f>
        <v/>
      </c>
    </row>
    <row r="272" customFormat="false" ht="15" hidden="false" customHeight="false" outlineLevel="0" collapsed="false">
      <c r="A272" s="35" t="n">
        <v>263</v>
      </c>
      <c r="B272" s="36" t="str">
        <f aca="false">IF($I272="","",INDEX(憑證錄入!$B$6:$B$505,$I272))</f>
        <v/>
      </c>
      <c r="C272" s="37" t="str">
        <f aca="false">IF($I272="","",INDEX(憑證錄入!$A$6:$A$505,$I272)&amp;"")</f>
        <v/>
      </c>
      <c r="D272" s="8" t="str">
        <f aca="false">IF($I272="","",INDEX(憑證錄入!$D$6:$D$505,$I272)&amp;"")</f>
        <v/>
      </c>
      <c r="E272" s="47" t="str">
        <f aca="false">IF($I272="","",INDEX(憑證錄入!$G$6:$G$505,$I272))</f>
        <v/>
      </c>
      <c r="F272" s="47" t="str">
        <f aca="false">IF($I272="","",INDEX(憑證錄入!$H$6:$H$505,$I272))</f>
        <v/>
      </c>
      <c r="G272" s="23" t="str">
        <f aca="false">IF(J272="","",IF(ROUND(J272,2)&gt;0,"借",IF(ROUND(J272,2)&lt;0,"貸","平")))</f>
        <v/>
      </c>
      <c r="H272" s="38" t="str">
        <f aca="false">IF(J272="","",ABS(J272))</f>
        <v/>
      </c>
      <c r="I272" s="33" t="str">
        <f aca="false">IF($B$4="","",IFERROR(MATCH($B$4&amp;"|"&amp;A272,憑證錄入!$O$6:$O$505,0),""))</f>
        <v/>
      </c>
      <c r="J272" s="58" t="str">
        <f aca="false">IF($I272="","",J271+E272-F272)</f>
        <v/>
      </c>
    </row>
    <row r="273" customFormat="false" ht="15" hidden="false" customHeight="false" outlineLevel="0" collapsed="false">
      <c r="A273" s="35" t="n">
        <v>264</v>
      </c>
      <c r="B273" s="36" t="str">
        <f aca="false">IF($I273="","",INDEX(憑證錄入!$B$6:$B$505,$I273))</f>
        <v/>
      </c>
      <c r="C273" s="37" t="str">
        <f aca="false">IF($I273="","",INDEX(憑證錄入!$A$6:$A$505,$I273)&amp;"")</f>
        <v/>
      </c>
      <c r="D273" s="8" t="str">
        <f aca="false">IF($I273="","",INDEX(憑證錄入!$D$6:$D$505,$I273)&amp;"")</f>
        <v/>
      </c>
      <c r="E273" s="47" t="str">
        <f aca="false">IF($I273="","",INDEX(憑證錄入!$G$6:$G$505,$I273))</f>
        <v/>
      </c>
      <c r="F273" s="47" t="str">
        <f aca="false">IF($I273="","",INDEX(憑證錄入!$H$6:$H$505,$I273))</f>
        <v/>
      </c>
      <c r="G273" s="23" t="str">
        <f aca="false">IF(J273="","",IF(ROUND(J273,2)&gt;0,"借",IF(ROUND(J273,2)&lt;0,"貸","平")))</f>
        <v/>
      </c>
      <c r="H273" s="38" t="str">
        <f aca="false">IF(J273="","",ABS(J273))</f>
        <v/>
      </c>
      <c r="I273" s="33" t="str">
        <f aca="false">IF($B$4="","",IFERROR(MATCH($B$4&amp;"|"&amp;A273,憑證錄入!$O$6:$O$505,0),""))</f>
        <v/>
      </c>
      <c r="J273" s="58" t="str">
        <f aca="false">IF($I273="","",J272+E273-F273)</f>
        <v/>
      </c>
    </row>
    <row r="274" customFormat="false" ht="15" hidden="false" customHeight="false" outlineLevel="0" collapsed="false">
      <c r="A274" s="35" t="n">
        <v>265</v>
      </c>
      <c r="B274" s="36" t="str">
        <f aca="false">IF($I274="","",INDEX(憑證錄入!$B$6:$B$505,$I274))</f>
        <v/>
      </c>
      <c r="C274" s="37" t="str">
        <f aca="false">IF($I274="","",INDEX(憑證錄入!$A$6:$A$505,$I274)&amp;"")</f>
        <v/>
      </c>
      <c r="D274" s="8" t="str">
        <f aca="false">IF($I274="","",INDEX(憑證錄入!$D$6:$D$505,$I274)&amp;"")</f>
        <v/>
      </c>
      <c r="E274" s="47" t="str">
        <f aca="false">IF($I274="","",INDEX(憑證錄入!$G$6:$G$505,$I274))</f>
        <v/>
      </c>
      <c r="F274" s="47" t="str">
        <f aca="false">IF($I274="","",INDEX(憑證錄入!$H$6:$H$505,$I274))</f>
        <v/>
      </c>
      <c r="G274" s="23" t="str">
        <f aca="false">IF(J274="","",IF(ROUND(J274,2)&gt;0,"借",IF(ROUND(J274,2)&lt;0,"貸","平")))</f>
        <v/>
      </c>
      <c r="H274" s="38" t="str">
        <f aca="false">IF(J274="","",ABS(J274))</f>
        <v/>
      </c>
      <c r="I274" s="33" t="str">
        <f aca="false">IF($B$4="","",IFERROR(MATCH($B$4&amp;"|"&amp;A274,憑證錄入!$O$6:$O$505,0),""))</f>
        <v/>
      </c>
      <c r="J274" s="58" t="str">
        <f aca="false">IF($I274="","",J273+E274-F274)</f>
        <v/>
      </c>
    </row>
    <row r="275" customFormat="false" ht="15" hidden="false" customHeight="false" outlineLevel="0" collapsed="false">
      <c r="A275" s="35" t="n">
        <v>266</v>
      </c>
      <c r="B275" s="36" t="str">
        <f aca="false">IF($I275="","",INDEX(憑證錄入!$B$6:$B$505,$I275))</f>
        <v/>
      </c>
      <c r="C275" s="37" t="str">
        <f aca="false">IF($I275="","",INDEX(憑證錄入!$A$6:$A$505,$I275)&amp;"")</f>
        <v/>
      </c>
      <c r="D275" s="8" t="str">
        <f aca="false">IF($I275="","",INDEX(憑證錄入!$D$6:$D$505,$I275)&amp;"")</f>
        <v/>
      </c>
      <c r="E275" s="47" t="str">
        <f aca="false">IF($I275="","",INDEX(憑證錄入!$G$6:$G$505,$I275))</f>
        <v/>
      </c>
      <c r="F275" s="47" t="str">
        <f aca="false">IF($I275="","",INDEX(憑證錄入!$H$6:$H$505,$I275))</f>
        <v/>
      </c>
      <c r="G275" s="23" t="str">
        <f aca="false">IF(J275="","",IF(ROUND(J275,2)&gt;0,"借",IF(ROUND(J275,2)&lt;0,"貸","平")))</f>
        <v/>
      </c>
      <c r="H275" s="38" t="str">
        <f aca="false">IF(J275="","",ABS(J275))</f>
        <v/>
      </c>
      <c r="I275" s="33" t="str">
        <f aca="false">IF($B$4="","",IFERROR(MATCH($B$4&amp;"|"&amp;A275,憑證錄入!$O$6:$O$505,0),""))</f>
        <v/>
      </c>
      <c r="J275" s="58" t="str">
        <f aca="false">IF($I275="","",J274+E275-F275)</f>
        <v/>
      </c>
    </row>
    <row r="276" customFormat="false" ht="15" hidden="false" customHeight="false" outlineLevel="0" collapsed="false">
      <c r="A276" s="35" t="n">
        <v>267</v>
      </c>
      <c r="B276" s="36" t="str">
        <f aca="false">IF($I276="","",INDEX(憑證錄入!$B$6:$B$505,$I276))</f>
        <v/>
      </c>
      <c r="C276" s="37" t="str">
        <f aca="false">IF($I276="","",INDEX(憑證錄入!$A$6:$A$505,$I276)&amp;"")</f>
        <v/>
      </c>
      <c r="D276" s="8" t="str">
        <f aca="false">IF($I276="","",INDEX(憑證錄入!$D$6:$D$505,$I276)&amp;"")</f>
        <v/>
      </c>
      <c r="E276" s="47" t="str">
        <f aca="false">IF($I276="","",INDEX(憑證錄入!$G$6:$G$505,$I276))</f>
        <v/>
      </c>
      <c r="F276" s="47" t="str">
        <f aca="false">IF($I276="","",INDEX(憑證錄入!$H$6:$H$505,$I276))</f>
        <v/>
      </c>
      <c r="G276" s="23" t="str">
        <f aca="false">IF(J276="","",IF(ROUND(J276,2)&gt;0,"借",IF(ROUND(J276,2)&lt;0,"貸","平")))</f>
        <v/>
      </c>
      <c r="H276" s="38" t="str">
        <f aca="false">IF(J276="","",ABS(J276))</f>
        <v/>
      </c>
      <c r="I276" s="33" t="str">
        <f aca="false">IF($B$4="","",IFERROR(MATCH($B$4&amp;"|"&amp;A276,憑證錄入!$O$6:$O$505,0),""))</f>
        <v/>
      </c>
      <c r="J276" s="58" t="str">
        <f aca="false">IF($I276="","",J275+E276-F276)</f>
        <v/>
      </c>
    </row>
    <row r="277" customFormat="false" ht="15" hidden="false" customHeight="false" outlineLevel="0" collapsed="false">
      <c r="A277" s="35" t="n">
        <v>268</v>
      </c>
      <c r="B277" s="36" t="str">
        <f aca="false">IF($I277="","",INDEX(憑證錄入!$B$6:$B$505,$I277))</f>
        <v/>
      </c>
      <c r="C277" s="37" t="str">
        <f aca="false">IF($I277="","",INDEX(憑證錄入!$A$6:$A$505,$I277)&amp;"")</f>
        <v/>
      </c>
      <c r="D277" s="8" t="str">
        <f aca="false">IF($I277="","",INDEX(憑證錄入!$D$6:$D$505,$I277)&amp;"")</f>
        <v/>
      </c>
      <c r="E277" s="47" t="str">
        <f aca="false">IF($I277="","",INDEX(憑證錄入!$G$6:$G$505,$I277))</f>
        <v/>
      </c>
      <c r="F277" s="47" t="str">
        <f aca="false">IF($I277="","",INDEX(憑證錄入!$H$6:$H$505,$I277))</f>
        <v/>
      </c>
      <c r="G277" s="23" t="str">
        <f aca="false">IF(J277="","",IF(ROUND(J277,2)&gt;0,"借",IF(ROUND(J277,2)&lt;0,"貸","平")))</f>
        <v/>
      </c>
      <c r="H277" s="38" t="str">
        <f aca="false">IF(J277="","",ABS(J277))</f>
        <v/>
      </c>
      <c r="I277" s="33" t="str">
        <f aca="false">IF($B$4="","",IFERROR(MATCH($B$4&amp;"|"&amp;A277,憑證錄入!$O$6:$O$505,0),""))</f>
        <v/>
      </c>
      <c r="J277" s="58" t="str">
        <f aca="false">IF($I277="","",J276+E277-F277)</f>
        <v/>
      </c>
    </row>
    <row r="278" customFormat="false" ht="15" hidden="false" customHeight="false" outlineLevel="0" collapsed="false">
      <c r="A278" s="35" t="n">
        <v>269</v>
      </c>
      <c r="B278" s="36" t="str">
        <f aca="false">IF($I278="","",INDEX(憑證錄入!$B$6:$B$505,$I278))</f>
        <v/>
      </c>
      <c r="C278" s="37" t="str">
        <f aca="false">IF($I278="","",INDEX(憑證錄入!$A$6:$A$505,$I278)&amp;"")</f>
        <v/>
      </c>
      <c r="D278" s="8" t="str">
        <f aca="false">IF($I278="","",INDEX(憑證錄入!$D$6:$D$505,$I278)&amp;"")</f>
        <v/>
      </c>
      <c r="E278" s="47" t="str">
        <f aca="false">IF($I278="","",INDEX(憑證錄入!$G$6:$G$505,$I278))</f>
        <v/>
      </c>
      <c r="F278" s="47" t="str">
        <f aca="false">IF($I278="","",INDEX(憑證錄入!$H$6:$H$505,$I278))</f>
        <v/>
      </c>
      <c r="G278" s="23" t="str">
        <f aca="false">IF(J278="","",IF(ROUND(J278,2)&gt;0,"借",IF(ROUND(J278,2)&lt;0,"貸","平")))</f>
        <v/>
      </c>
      <c r="H278" s="38" t="str">
        <f aca="false">IF(J278="","",ABS(J278))</f>
        <v/>
      </c>
      <c r="I278" s="33" t="str">
        <f aca="false">IF($B$4="","",IFERROR(MATCH($B$4&amp;"|"&amp;A278,憑證錄入!$O$6:$O$505,0),""))</f>
        <v/>
      </c>
      <c r="J278" s="58" t="str">
        <f aca="false">IF($I278="","",J277+E278-F278)</f>
        <v/>
      </c>
    </row>
    <row r="279" customFormat="false" ht="15" hidden="false" customHeight="false" outlineLevel="0" collapsed="false">
      <c r="A279" s="35" t="n">
        <v>270</v>
      </c>
      <c r="B279" s="36" t="str">
        <f aca="false">IF($I279="","",INDEX(憑證錄入!$B$6:$B$505,$I279))</f>
        <v/>
      </c>
      <c r="C279" s="37" t="str">
        <f aca="false">IF($I279="","",INDEX(憑證錄入!$A$6:$A$505,$I279)&amp;"")</f>
        <v/>
      </c>
      <c r="D279" s="8" t="str">
        <f aca="false">IF($I279="","",INDEX(憑證錄入!$D$6:$D$505,$I279)&amp;"")</f>
        <v/>
      </c>
      <c r="E279" s="47" t="str">
        <f aca="false">IF($I279="","",INDEX(憑證錄入!$G$6:$G$505,$I279))</f>
        <v/>
      </c>
      <c r="F279" s="47" t="str">
        <f aca="false">IF($I279="","",INDEX(憑證錄入!$H$6:$H$505,$I279))</f>
        <v/>
      </c>
      <c r="G279" s="23" t="str">
        <f aca="false">IF(J279="","",IF(ROUND(J279,2)&gt;0,"借",IF(ROUND(J279,2)&lt;0,"貸","平")))</f>
        <v/>
      </c>
      <c r="H279" s="38" t="str">
        <f aca="false">IF(J279="","",ABS(J279))</f>
        <v/>
      </c>
      <c r="I279" s="33" t="str">
        <f aca="false">IF($B$4="","",IFERROR(MATCH($B$4&amp;"|"&amp;A279,憑證錄入!$O$6:$O$505,0),""))</f>
        <v/>
      </c>
      <c r="J279" s="58" t="str">
        <f aca="false">IF($I279="","",J278+E279-F279)</f>
        <v/>
      </c>
    </row>
    <row r="280" customFormat="false" ht="15" hidden="false" customHeight="false" outlineLevel="0" collapsed="false">
      <c r="A280" s="35" t="n">
        <v>271</v>
      </c>
      <c r="B280" s="36" t="str">
        <f aca="false">IF($I280="","",INDEX(憑證錄入!$B$6:$B$505,$I280))</f>
        <v/>
      </c>
      <c r="C280" s="37" t="str">
        <f aca="false">IF($I280="","",INDEX(憑證錄入!$A$6:$A$505,$I280)&amp;"")</f>
        <v/>
      </c>
      <c r="D280" s="8" t="str">
        <f aca="false">IF($I280="","",INDEX(憑證錄入!$D$6:$D$505,$I280)&amp;"")</f>
        <v/>
      </c>
      <c r="E280" s="47" t="str">
        <f aca="false">IF($I280="","",INDEX(憑證錄入!$G$6:$G$505,$I280))</f>
        <v/>
      </c>
      <c r="F280" s="47" t="str">
        <f aca="false">IF($I280="","",INDEX(憑證錄入!$H$6:$H$505,$I280))</f>
        <v/>
      </c>
      <c r="G280" s="23" t="str">
        <f aca="false">IF(J280="","",IF(ROUND(J280,2)&gt;0,"借",IF(ROUND(J280,2)&lt;0,"貸","平")))</f>
        <v/>
      </c>
      <c r="H280" s="38" t="str">
        <f aca="false">IF(J280="","",ABS(J280))</f>
        <v/>
      </c>
      <c r="I280" s="33" t="str">
        <f aca="false">IF($B$4="","",IFERROR(MATCH($B$4&amp;"|"&amp;A280,憑證錄入!$O$6:$O$505,0),""))</f>
        <v/>
      </c>
      <c r="J280" s="58" t="str">
        <f aca="false">IF($I280="","",J279+E280-F280)</f>
        <v/>
      </c>
    </row>
    <row r="281" customFormat="false" ht="15" hidden="false" customHeight="false" outlineLevel="0" collapsed="false">
      <c r="A281" s="35" t="n">
        <v>272</v>
      </c>
      <c r="B281" s="36" t="str">
        <f aca="false">IF($I281="","",INDEX(憑證錄入!$B$6:$B$505,$I281))</f>
        <v/>
      </c>
      <c r="C281" s="37" t="str">
        <f aca="false">IF($I281="","",INDEX(憑證錄入!$A$6:$A$505,$I281)&amp;"")</f>
        <v/>
      </c>
      <c r="D281" s="8" t="str">
        <f aca="false">IF($I281="","",INDEX(憑證錄入!$D$6:$D$505,$I281)&amp;"")</f>
        <v/>
      </c>
      <c r="E281" s="47" t="str">
        <f aca="false">IF($I281="","",INDEX(憑證錄入!$G$6:$G$505,$I281))</f>
        <v/>
      </c>
      <c r="F281" s="47" t="str">
        <f aca="false">IF($I281="","",INDEX(憑證錄入!$H$6:$H$505,$I281))</f>
        <v/>
      </c>
      <c r="G281" s="23" t="str">
        <f aca="false">IF(J281="","",IF(ROUND(J281,2)&gt;0,"借",IF(ROUND(J281,2)&lt;0,"貸","平")))</f>
        <v/>
      </c>
      <c r="H281" s="38" t="str">
        <f aca="false">IF(J281="","",ABS(J281))</f>
        <v/>
      </c>
      <c r="I281" s="33" t="str">
        <f aca="false">IF($B$4="","",IFERROR(MATCH($B$4&amp;"|"&amp;A281,憑證錄入!$O$6:$O$505,0),""))</f>
        <v/>
      </c>
      <c r="J281" s="58" t="str">
        <f aca="false">IF($I281="","",J280+E281-F281)</f>
        <v/>
      </c>
    </row>
    <row r="282" customFormat="false" ht="15" hidden="false" customHeight="false" outlineLevel="0" collapsed="false">
      <c r="A282" s="35" t="n">
        <v>273</v>
      </c>
      <c r="B282" s="36" t="str">
        <f aca="false">IF($I282="","",INDEX(憑證錄入!$B$6:$B$505,$I282))</f>
        <v/>
      </c>
      <c r="C282" s="37" t="str">
        <f aca="false">IF($I282="","",INDEX(憑證錄入!$A$6:$A$505,$I282)&amp;"")</f>
        <v/>
      </c>
      <c r="D282" s="8" t="str">
        <f aca="false">IF($I282="","",INDEX(憑證錄入!$D$6:$D$505,$I282)&amp;"")</f>
        <v/>
      </c>
      <c r="E282" s="47" t="str">
        <f aca="false">IF($I282="","",INDEX(憑證錄入!$G$6:$G$505,$I282))</f>
        <v/>
      </c>
      <c r="F282" s="47" t="str">
        <f aca="false">IF($I282="","",INDEX(憑證錄入!$H$6:$H$505,$I282))</f>
        <v/>
      </c>
      <c r="G282" s="23" t="str">
        <f aca="false">IF(J282="","",IF(ROUND(J282,2)&gt;0,"借",IF(ROUND(J282,2)&lt;0,"貸","平")))</f>
        <v/>
      </c>
      <c r="H282" s="38" t="str">
        <f aca="false">IF(J282="","",ABS(J282))</f>
        <v/>
      </c>
      <c r="I282" s="33" t="str">
        <f aca="false">IF($B$4="","",IFERROR(MATCH($B$4&amp;"|"&amp;A282,憑證錄入!$O$6:$O$505,0),""))</f>
        <v/>
      </c>
      <c r="J282" s="58" t="str">
        <f aca="false">IF($I282="","",J281+E282-F282)</f>
        <v/>
      </c>
    </row>
    <row r="283" customFormat="false" ht="15" hidden="false" customHeight="false" outlineLevel="0" collapsed="false">
      <c r="A283" s="35" t="n">
        <v>274</v>
      </c>
      <c r="B283" s="36" t="str">
        <f aca="false">IF($I283="","",INDEX(憑證錄入!$B$6:$B$505,$I283))</f>
        <v/>
      </c>
      <c r="C283" s="37" t="str">
        <f aca="false">IF($I283="","",INDEX(憑證錄入!$A$6:$A$505,$I283)&amp;"")</f>
        <v/>
      </c>
      <c r="D283" s="8" t="str">
        <f aca="false">IF($I283="","",INDEX(憑證錄入!$D$6:$D$505,$I283)&amp;"")</f>
        <v/>
      </c>
      <c r="E283" s="47" t="str">
        <f aca="false">IF($I283="","",INDEX(憑證錄入!$G$6:$G$505,$I283))</f>
        <v/>
      </c>
      <c r="F283" s="47" t="str">
        <f aca="false">IF($I283="","",INDEX(憑證錄入!$H$6:$H$505,$I283))</f>
        <v/>
      </c>
      <c r="G283" s="23" t="str">
        <f aca="false">IF(J283="","",IF(ROUND(J283,2)&gt;0,"借",IF(ROUND(J283,2)&lt;0,"貸","平")))</f>
        <v/>
      </c>
      <c r="H283" s="38" t="str">
        <f aca="false">IF(J283="","",ABS(J283))</f>
        <v/>
      </c>
      <c r="I283" s="33" t="str">
        <f aca="false">IF($B$4="","",IFERROR(MATCH($B$4&amp;"|"&amp;A283,憑證錄入!$O$6:$O$505,0),""))</f>
        <v/>
      </c>
      <c r="J283" s="58" t="str">
        <f aca="false">IF($I283="","",J282+E283-F283)</f>
        <v/>
      </c>
    </row>
    <row r="284" customFormat="false" ht="15" hidden="false" customHeight="false" outlineLevel="0" collapsed="false">
      <c r="A284" s="35" t="n">
        <v>275</v>
      </c>
      <c r="B284" s="36" t="str">
        <f aca="false">IF($I284="","",INDEX(憑證錄入!$B$6:$B$505,$I284))</f>
        <v/>
      </c>
      <c r="C284" s="37" t="str">
        <f aca="false">IF($I284="","",INDEX(憑證錄入!$A$6:$A$505,$I284)&amp;"")</f>
        <v/>
      </c>
      <c r="D284" s="8" t="str">
        <f aca="false">IF($I284="","",INDEX(憑證錄入!$D$6:$D$505,$I284)&amp;"")</f>
        <v/>
      </c>
      <c r="E284" s="47" t="str">
        <f aca="false">IF($I284="","",INDEX(憑證錄入!$G$6:$G$505,$I284))</f>
        <v/>
      </c>
      <c r="F284" s="47" t="str">
        <f aca="false">IF($I284="","",INDEX(憑證錄入!$H$6:$H$505,$I284))</f>
        <v/>
      </c>
      <c r="G284" s="23" t="str">
        <f aca="false">IF(J284="","",IF(ROUND(J284,2)&gt;0,"借",IF(ROUND(J284,2)&lt;0,"貸","平")))</f>
        <v/>
      </c>
      <c r="H284" s="38" t="str">
        <f aca="false">IF(J284="","",ABS(J284))</f>
        <v/>
      </c>
      <c r="I284" s="33" t="str">
        <f aca="false">IF($B$4="","",IFERROR(MATCH($B$4&amp;"|"&amp;A284,憑證錄入!$O$6:$O$505,0),""))</f>
        <v/>
      </c>
      <c r="J284" s="58" t="str">
        <f aca="false">IF($I284="","",J283+E284-F284)</f>
        <v/>
      </c>
    </row>
    <row r="285" customFormat="false" ht="15" hidden="false" customHeight="false" outlineLevel="0" collapsed="false">
      <c r="A285" s="35" t="n">
        <v>276</v>
      </c>
      <c r="B285" s="36" t="str">
        <f aca="false">IF($I285="","",INDEX(憑證錄入!$B$6:$B$505,$I285))</f>
        <v/>
      </c>
      <c r="C285" s="37" t="str">
        <f aca="false">IF($I285="","",INDEX(憑證錄入!$A$6:$A$505,$I285)&amp;"")</f>
        <v/>
      </c>
      <c r="D285" s="8" t="str">
        <f aca="false">IF($I285="","",INDEX(憑證錄入!$D$6:$D$505,$I285)&amp;"")</f>
        <v/>
      </c>
      <c r="E285" s="47" t="str">
        <f aca="false">IF($I285="","",INDEX(憑證錄入!$G$6:$G$505,$I285))</f>
        <v/>
      </c>
      <c r="F285" s="47" t="str">
        <f aca="false">IF($I285="","",INDEX(憑證錄入!$H$6:$H$505,$I285))</f>
        <v/>
      </c>
      <c r="G285" s="23" t="str">
        <f aca="false">IF(J285="","",IF(ROUND(J285,2)&gt;0,"借",IF(ROUND(J285,2)&lt;0,"貸","平")))</f>
        <v/>
      </c>
      <c r="H285" s="38" t="str">
        <f aca="false">IF(J285="","",ABS(J285))</f>
        <v/>
      </c>
      <c r="I285" s="33" t="str">
        <f aca="false">IF($B$4="","",IFERROR(MATCH($B$4&amp;"|"&amp;A285,憑證錄入!$O$6:$O$505,0),""))</f>
        <v/>
      </c>
      <c r="J285" s="58" t="str">
        <f aca="false">IF($I285="","",J284+E285-F285)</f>
        <v/>
      </c>
    </row>
    <row r="286" customFormat="false" ht="15" hidden="false" customHeight="false" outlineLevel="0" collapsed="false">
      <c r="A286" s="35" t="n">
        <v>277</v>
      </c>
      <c r="B286" s="36" t="str">
        <f aca="false">IF($I286="","",INDEX(憑證錄入!$B$6:$B$505,$I286))</f>
        <v/>
      </c>
      <c r="C286" s="37" t="str">
        <f aca="false">IF($I286="","",INDEX(憑證錄入!$A$6:$A$505,$I286)&amp;"")</f>
        <v/>
      </c>
      <c r="D286" s="8" t="str">
        <f aca="false">IF($I286="","",INDEX(憑證錄入!$D$6:$D$505,$I286)&amp;"")</f>
        <v/>
      </c>
      <c r="E286" s="47" t="str">
        <f aca="false">IF($I286="","",INDEX(憑證錄入!$G$6:$G$505,$I286))</f>
        <v/>
      </c>
      <c r="F286" s="47" t="str">
        <f aca="false">IF($I286="","",INDEX(憑證錄入!$H$6:$H$505,$I286))</f>
        <v/>
      </c>
      <c r="G286" s="23" t="str">
        <f aca="false">IF(J286="","",IF(ROUND(J286,2)&gt;0,"借",IF(ROUND(J286,2)&lt;0,"貸","平")))</f>
        <v/>
      </c>
      <c r="H286" s="38" t="str">
        <f aca="false">IF(J286="","",ABS(J286))</f>
        <v/>
      </c>
      <c r="I286" s="33" t="str">
        <f aca="false">IF($B$4="","",IFERROR(MATCH($B$4&amp;"|"&amp;A286,憑證錄入!$O$6:$O$505,0),""))</f>
        <v/>
      </c>
      <c r="J286" s="58" t="str">
        <f aca="false">IF($I286="","",J285+E286-F286)</f>
        <v/>
      </c>
    </row>
    <row r="287" customFormat="false" ht="15" hidden="false" customHeight="false" outlineLevel="0" collapsed="false">
      <c r="A287" s="35" t="n">
        <v>278</v>
      </c>
      <c r="B287" s="36" t="str">
        <f aca="false">IF($I287="","",INDEX(憑證錄入!$B$6:$B$505,$I287))</f>
        <v/>
      </c>
      <c r="C287" s="37" t="str">
        <f aca="false">IF($I287="","",INDEX(憑證錄入!$A$6:$A$505,$I287)&amp;"")</f>
        <v/>
      </c>
      <c r="D287" s="8" t="str">
        <f aca="false">IF($I287="","",INDEX(憑證錄入!$D$6:$D$505,$I287)&amp;"")</f>
        <v/>
      </c>
      <c r="E287" s="47" t="str">
        <f aca="false">IF($I287="","",INDEX(憑證錄入!$G$6:$G$505,$I287))</f>
        <v/>
      </c>
      <c r="F287" s="47" t="str">
        <f aca="false">IF($I287="","",INDEX(憑證錄入!$H$6:$H$505,$I287))</f>
        <v/>
      </c>
      <c r="G287" s="23" t="str">
        <f aca="false">IF(J287="","",IF(ROUND(J287,2)&gt;0,"借",IF(ROUND(J287,2)&lt;0,"貸","平")))</f>
        <v/>
      </c>
      <c r="H287" s="38" t="str">
        <f aca="false">IF(J287="","",ABS(J287))</f>
        <v/>
      </c>
      <c r="I287" s="33" t="str">
        <f aca="false">IF($B$4="","",IFERROR(MATCH($B$4&amp;"|"&amp;A287,憑證錄入!$O$6:$O$505,0),""))</f>
        <v/>
      </c>
      <c r="J287" s="58" t="str">
        <f aca="false">IF($I287="","",J286+E287-F287)</f>
        <v/>
      </c>
    </row>
    <row r="288" customFormat="false" ht="15" hidden="false" customHeight="false" outlineLevel="0" collapsed="false">
      <c r="A288" s="35" t="n">
        <v>279</v>
      </c>
      <c r="B288" s="36" t="str">
        <f aca="false">IF($I288="","",INDEX(憑證錄入!$B$6:$B$505,$I288))</f>
        <v/>
      </c>
      <c r="C288" s="37" t="str">
        <f aca="false">IF($I288="","",INDEX(憑證錄入!$A$6:$A$505,$I288)&amp;"")</f>
        <v/>
      </c>
      <c r="D288" s="8" t="str">
        <f aca="false">IF($I288="","",INDEX(憑證錄入!$D$6:$D$505,$I288)&amp;"")</f>
        <v/>
      </c>
      <c r="E288" s="47" t="str">
        <f aca="false">IF($I288="","",INDEX(憑證錄入!$G$6:$G$505,$I288))</f>
        <v/>
      </c>
      <c r="F288" s="47" t="str">
        <f aca="false">IF($I288="","",INDEX(憑證錄入!$H$6:$H$505,$I288))</f>
        <v/>
      </c>
      <c r="G288" s="23" t="str">
        <f aca="false">IF(J288="","",IF(ROUND(J288,2)&gt;0,"借",IF(ROUND(J288,2)&lt;0,"貸","平")))</f>
        <v/>
      </c>
      <c r="H288" s="38" t="str">
        <f aca="false">IF(J288="","",ABS(J288))</f>
        <v/>
      </c>
      <c r="I288" s="33" t="str">
        <f aca="false">IF($B$4="","",IFERROR(MATCH($B$4&amp;"|"&amp;A288,憑證錄入!$O$6:$O$505,0),""))</f>
        <v/>
      </c>
      <c r="J288" s="58" t="str">
        <f aca="false">IF($I288="","",J287+E288-F288)</f>
        <v/>
      </c>
    </row>
    <row r="289" customFormat="false" ht="15" hidden="false" customHeight="false" outlineLevel="0" collapsed="false">
      <c r="A289" s="35" t="n">
        <v>280</v>
      </c>
      <c r="B289" s="36" t="str">
        <f aca="false">IF($I289="","",INDEX(憑證錄入!$B$6:$B$505,$I289))</f>
        <v/>
      </c>
      <c r="C289" s="37" t="str">
        <f aca="false">IF($I289="","",INDEX(憑證錄入!$A$6:$A$505,$I289)&amp;"")</f>
        <v/>
      </c>
      <c r="D289" s="8" t="str">
        <f aca="false">IF($I289="","",INDEX(憑證錄入!$D$6:$D$505,$I289)&amp;"")</f>
        <v/>
      </c>
      <c r="E289" s="47" t="str">
        <f aca="false">IF($I289="","",INDEX(憑證錄入!$G$6:$G$505,$I289))</f>
        <v/>
      </c>
      <c r="F289" s="47" t="str">
        <f aca="false">IF($I289="","",INDEX(憑證錄入!$H$6:$H$505,$I289))</f>
        <v/>
      </c>
      <c r="G289" s="23" t="str">
        <f aca="false">IF(J289="","",IF(ROUND(J289,2)&gt;0,"借",IF(ROUND(J289,2)&lt;0,"貸","平")))</f>
        <v/>
      </c>
      <c r="H289" s="38" t="str">
        <f aca="false">IF(J289="","",ABS(J289))</f>
        <v/>
      </c>
      <c r="I289" s="33" t="str">
        <f aca="false">IF($B$4="","",IFERROR(MATCH($B$4&amp;"|"&amp;A289,憑證錄入!$O$6:$O$505,0),""))</f>
        <v/>
      </c>
      <c r="J289" s="58" t="str">
        <f aca="false">IF($I289="","",J288+E289-F289)</f>
        <v/>
      </c>
    </row>
    <row r="290" customFormat="false" ht="15" hidden="false" customHeight="false" outlineLevel="0" collapsed="false">
      <c r="A290" s="35" t="n">
        <v>281</v>
      </c>
      <c r="B290" s="36" t="str">
        <f aca="false">IF($I290="","",INDEX(憑證錄入!$B$6:$B$505,$I290))</f>
        <v/>
      </c>
      <c r="C290" s="37" t="str">
        <f aca="false">IF($I290="","",INDEX(憑證錄入!$A$6:$A$505,$I290)&amp;"")</f>
        <v/>
      </c>
      <c r="D290" s="8" t="str">
        <f aca="false">IF($I290="","",INDEX(憑證錄入!$D$6:$D$505,$I290)&amp;"")</f>
        <v/>
      </c>
      <c r="E290" s="47" t="str">
        <f aca="false">IF($I290="","",INDEX(憑證錄入!$G$6:$G$505,$I290))</f>
        <v/>
      </c>
      <c r="F290" s="47" t="str">
        <f aca="false">IF($I290="","",INDEX(憑證錄入!$H$6:$H$505,$I290))</f>
        <v/>
      </c>
      <c r="G290" s="23" t="str">
        <f aca="false">IF(J290="","",IF(ROUND(J290,2)&gt;0,"借",IF(ROUND(J290,2)&lt;0,"貸","平")))</f>
        <v/>
      </c>
      <c r="H290" s="38" t="str">
        <f aca="false">IF(J290="","",ABS(J290))</f>
        <v/>
      </c>
      <c r="I290" s="33" t="str">
        <f aca="false">IF($B$4="","",IFERROR(MATCH($B$4&amp;"|"&amp;A290,憑證錄入!$O$6:$O$505,0),""))</f>
        <v/>
      </c>
      <c r="J290" s="58" t="str">
        <f aca="false">IF($I290="","",J289+E290-F290)</f>
        <v/>
      </c>
    </row>
    <row r="291" customFormat="false" ht="15" hidden="false" customHeight="false" outlineLevel="0" collapsed="false">
      <c r="A291" s="35" t="n">
        <v>282</v>
      </c>
      <c r="B291" s="36" t="str">
        <f aca="false">IF($I291="","",INDEX(憑證錄入!$B$6:$B$505,$I291))</f>
        <v/>
      </c>
      <c r="C291" s="37" t="str">
        <f aca="false">IF($I291="","",INDEX(憑證錄入!$A$6:$A$505,$I291)&amp;"")</f>
        <v/>
      </c>
      <c r="D291" s="8" t="str">
        <f aca="false">IF($I291="","",INDEX(憑證錄入!$D$6:$D$505,$I291)&amp;"")</f>
        <v/>
      </c>
      <c r="E291" s="47" t="str">
        <f aca="false">IF($I291="","",INDEX(憑證錄入!$G$6:$G$505,$I291))</f>
        <v/>
      </c>
      <c r="F291" s="47" t="str">
        <f aca="false">IF($I291="","",INDEX(憑證錄入!$H$6:$H$505,$I291))</f>
        <v/>
      </c>
      <c r="G291" s="23" t="str">
        <f aca="false">IF(J291="","",IF(ROUND(J291,2)&gt;0,"借",IF(ROUND(J291,2)&lt;0,"貸","平")))</f>
        <v/>
      </c>
      <c r="H291" s="38" t="str">
        <f aca="false">IF(J291="","",ABS(J291))</f>
        <v/>
      </c>
      <c r="I291" s="33" t="str">
        <f aca="false">IF($B$4="","",IFERROR(MATCH($B$4&amp;"|"&amp;A291,憑證錄入!$O$6:$O$505,0),""))</f>
        <v/>
      </c>
      <c r="J291" s="58" t="str">
        <f aca="false">IF($I291="","",J290+E291-F291)</f>
        <v/>
      </c>
    </row>
    <row r="292" customFormat="false" ht="15" hidden="false" customHeight="false" outlineLevel="0" collapsed="false">
      <c r="A292" s="35" t="n">
        <v>283</v>
      </c>
      <c r="B292" s="36" t="str">
        <f aca="false">IF($I292="","",INDEX(憑證錄入!$B$6:$B$505,$I292))</f>
        <v/>
      </c>
      <c r="C292" s="37" t="str">
        <f aca="false">IF($I292="","",INDEX(憑證錄入!$A$6:$A$505,$I292)&amp;"")</f>
        <v/>
      </c>
      <c r="D292" s="8" t="str">
        <f aca="false">IF($I292="","",INDEX(憑證錄入!$D$6:$D$505,$I292)&amp;"")</f>
        <v/>
      </c>
      <c r="E292" s="47" t="str">
        <f aca="false">IF($I292="","",INDEX(憑證錄入!$G$6:$G$505,$I292))</f>
        <v/>
      </c>
      <c r="F292" s="47" t="str">
        <f aca="false">IF($I292="","",INDEX(憑證錄入!$H$6:$H$505,$I292))</f>
        <v/>
      </c>
      <c r="G292" s="23" t="str">
        <f aca="false">IF(J292="","",IF(ROUND(J292,2)&gt;0,"借",IF(ROUND(J292,2)&lt;0,"貸","平")))</f>
        <v/>
      </c>
      <c r="H292" s="38" t="str">
        <f aca="false">IF(J292="","",ABS(J292))</f>
        <v/>
      </c>
      <c r="I292" s="33" t="str">
        <f aca="false">IF($B$4="","",IFERROR(MATCH($B$4&amp;"|"&amp;A292,憑證錄入!$O$6:$O$505,0),""))</f>
        <v/>
      </c>
      <c r="J292" s="58" t="str">
        <f aca="false">IF($I292="","",J291+E292-F292)</f>
        <v/>
      </c>
    </row>
    <row r="293" customFormat="false" ht="15" hidden="false" customHeight="false" outlineLevel="0" collapsed="false">
      <c r="A293" s="35" t="n">
        <v>284</v>
      </c>
      <c r="B293" s="36" t="str">
        <f aca="false">IF($I293="","",INDEX(憑證錄入!$B$6:$B$505,$I293))</f>
        <v/>
      </c>
      <c r="C293" s="37" t="str">
        <f aca="false">IF($I293="","",INDEX(憑證錄入!$A$6:$A$505,$I293)&amp;"")</f>
        <v/>
      </c>
      <c r="D293" s="8" t="str">
        <f aca="false">IF($I293="","",INDEX(憑證錄入!$D$6:$D$505,$I293)&amp;"")</f>
        <v/>
      </c>
      <c r="E293" s="47" t="str">
        <f aca="false">IF($I293="","",INDEX(憑證錄入!$G$6:$G$505,$I293))</f>
        <v/>
      </c>
      <c r="F293" s="47" t="str">
        <f aca="false">IF($I293="","",INDEX(憑證錄入!$H$6:$H$505,$I293))</f>
        <v/>
      </c>
      <c r="G293" s="23" t="str">
        <f aca="false">IF(J293="","",IF(ROUND(J293,2)&gt;0,"借",IF(ROUND(J293,2)&lt;0,"貸","平")))</f>
        <v/>
      </c>
      <c r="H293" s="38" t="str">
        <f aca="false">IF(J293="","",ABS(J293))</f>
        <v/>
      </c>
      <c r="I293" s="33" t="str">
        <f aca="false">IF($B$4="","",IFERROR(MATCH($B$4&amp;"|"&amp;A293,憑證錄入!$O$6:$O$505,0),""))</f>
        <v/>
      </c>
      <c r="J293" s="58" t="str">
        <f aca="false">IF($I293="","",J292+E293-F293)</f>
        <v/>
      </c>
    </row>
    <row r="294" customFormat="false" ht="15" hidden="false" customHeight="false" outlineLevel="0" collapsed="false">
      <c r="A294" s="35" t="n">
        <v>285</v>
      </c>
      <c r="B294" s="36" t="str">
        <f aca="false">IF($I294="","",INDEX(憑證錄入!$B$6:$B$505,$I294))</f>
        <v/>
      </c>
      <c r="C294" s="37" t="str">
        <f aca="false">IF($I294="","",INDEX(憑證錄入!$A$6:$A$505,$I294)&amp;"")</f>
        <v/>
      </c>
      <c r="D294" s="8" t="str">
        <f aca="false">IF($I294="","",INDEX(憑證錄入!$D$6:$D$505,$I294)&amp;"")</f>
        <v/>
      </c>
      <c r="E294" s="47" t="str">
        <f aca="false">IF($I294="","",INDEX(憑證錄入!$G$6:$G$505,$I294))</f>
        <v/>
      </c>
      <c r="F294" s="47" t="str">
        <f aca="false">IF($I294="","",INDEX(憑證錄入!$H$6:$H$505,$I294))</f>
        <v/>
      </c>
      <c r="G294" s="23" t="str">
        <f aca="false">IF(J294="","",IF(ROUND(J294,2)&gt;0,"借",IF(ROUND(J294,2)&lt;0,"貸","平")))</f>
        <v/>
      </c>
      <c r="H294" s="38" t="str">
        <f aca="false">IF(J294="","",ABS(J294))</f>
        <v/>
      </c>
      <c r="I294" s="33" t="str">
        <f aca="false">IF($B$4="","",IFERROR(MATCH($B$4&amp;"|"&amp;A294,憑證錄入!$O$6:$O$505,0),""))</f>
        <v/>
      </c>
      <c r="J294" s="58" t="str">
        <f aca="false">IF($I294="","",J293+E294-F294)</f>
        <v/>
      </c>
    </row>
    <row r="295" customFormat="false" ht="15" hidden="false" customHeight="false" outlineLevel="0" collapsed="false">
      <c r="A295" s="35" t="n">
        <v>286</v>
      </c>
      <c r="B295" s="36" t="str">
        <f aca="false">IF($I295="","",INDEX(憑證錄入!$B$6:$B$505,$I295))</f>
        <v/>
      </c>
      <c r="C295" s="37" t="str">
        <f aca="false">IF($I295="","",INDEX(憑證錄入!$A$6:$A$505,$I295)&amp;"")</f>
        <v/>
      </c>
      <c r="D295" s="8" t="str">
        <f aca="false">IF($I295="","",INDEX(憑證錄入!$D$6:$D$505,$I295)&amp;"")</f>
        <v/>
      </c>
      <c r="E295" s="47" t="str">
        <f aca="false">IF($I295="","",INDEX(憑證錄入!$G$6:$G$505,$I295))</f>
        <v/>
      </c>
      <c r="F295" s="47" t="str">
        <f aca="false">IF($I295="","",INDEX(憑證錄入!$H$6:$H$505,$I295))</f>
        <v/>
      </c>
      <c r="G295" s="23" t="str">
        <f aca="false">IF(J295="","",IF(ROUND(J295,2)&gt;0,"借",IF(ROUND(J295,2)&lt;0,"貸","平")))</f>
        <v/>
      </c>
      <c r="H295" s="38" t="str">
        <f aca="false">IF(J295="","",ABS(J295))</f>
        <v/>
      </c>
      <c r="I295" s="33" t="str">
        <f aca="false">IF($B$4="","",IFERROR(MATCH($B$4&amp;"|"&amp;A295,憑證錄入!$O$6:$O$505,0),""))</f>
        <v/>
      </c>
      <c r="J295" s="58" t="str">
        <f aca="false">IF($I295="","",J294+E295-F295)</f>
        <v/>
      </c>
    </row>
    <row r="296" customFormat="false" ht="15" hidden="false" customHeight="false" outlineLevel="0" collapsed="false">
      <c r="A296" s="35" t="n">
        <v>287</v>
      </c>
      <c r="B296" s="36" t="str">
        <f aca="false">IF($I296="","",INDEX(憑證錄入!$B$6:$B$505,$I296))</f>
        <v/>
      </c>
      <c r="C296" s="37" t="str">
        <f aca="false">IF($I296="","",INDEX(憑證錄入!$A$6:$A$505,$I296)&amp;"")</f>
        <v/>
      </c>
      <c r="D296" s="8" t="str">
        <f aca="false">IF($I296="","",INDEX(憑證錄入!$D$6:$D$505,$I296)&amp;"")</f>
        <v/>
      </c>
      <c r="E296" s="47" t="str">
        <f aca="false">IF($I296="","",INDEX(憑證錄入!$G$6:$G$505,$I296))</f>
        <v/>
      </c>
      <c r="F296" s="47" t="str">
        <f aca="false">IF($I296="","",INDEX(憑證錄入!$H$6:$H$505,$I296))</f>
        <v/>
      </c>
      <c r="G296" s="23" t="str">
        <f aca="false">IF(J296="","",IF(ROUND(J296,2)&gt;0,"借",IF(ROUND(J296,2)&lt;0,"貸","平")))</f>
        <v/>
      </c>
      <c r="H296" s="38" t="str">
        <f aca="false">IF(J296="","",ABS(J296))</f>
        <v/>
      </c>
      <c r="I296" s="33" t="str">
        <f aca="false">IF($B$4="","",IFERROR(MATCH($B$4&amp;"|"&amp;A296,憑證錄入!$O$6:$O$505,0),""))</f>
        <v/>
      </c>
      <c r="J296" s="58" t="str">
        <f aca="false">IF($I296="","",J295+E296-F296)</f>
        <v/>
      </c>
    </row>
    <row r="297" customFormat="false" ht="15" hidden="false" customHeight="false" outlineLevel="0" collapsed="false">
      <c r="A297" s="35" t="n">
        <v>288</v>
      </c>
      <c r="B297" s="36" t="str">
        <f aca="false">IF($I297="","",INDEX(憑證錄入!$B$6:$B$505,$I297))</f>
        <v/>
      </c>
      <c r="C297" s="37" t="str">
        <f aca="false">IF($I297="","",INDEX(憑證錄入!$A$6:$A$505,$I297)&amp;"")</f>
        <v/>
      </c>
      <c r="D297" s="8" t="str">
        <f aca="false">IF($I297="","",INDEX(憑證錄入!$D$6:$D$505,$I297)&amp;"")</f>
        <v/>
      </c>
      <c r="E297" s="47" t="str">
        <f aca="false">IF($I297="","",INDEX(憑證錄入!$G$6:$G$505,$I297))</f>
        <v/>
      </c>
      <c r="F297" s="47" t="str">
        <f aca="false">IF($I297="","",INDEX(憑證錄入!$H$6:$H$505,$I297))</f>
        <v/>
      </c>
      <c r="G297" s="23" t="str">
        <f aca="false">IF(J297="","",IF(ROUND(J297,2)&gt;0,"借",IF(ROUND(J297,2)&lt;0,"貸","平")))</f>
        <v/>
      </c>
      <c r="H297" s="38" t="str">
        <f aca="false">IF(J297="","",ABS(J297))</f>
        <v/>
      </c>
      <c r="I297" s="33" t="str">
        <f aca="false">IF($B$4="","",IFERROR(MATCH($B$4&amp;"|"&amp;A297,憑證錄入!$O$6:$O$505,0),""))</f>
        <v/>
      </c>
      <c r="J297" s="58" t="str">
        <f aca="false">IF($I297="","",J296+E297-F297)</f>
        <v/>
      </c>
    </row>
    <row r="298" customFormat="false" ht="15" hidden="false" customHeight="false" outlineLevel="0" collapsed="false">
      <c r="A298" s="35" t="n">
        <v>289</v>
      </c>
      <c r="B298" s="36" t="str">
        <f aca="false">IF($I298="","",INDEX(憑證錄入!$B$6:$B$505,$I298))</f>
        <v/>
      </c>
      <c r="C298" s="37" t="str">
        <f aca="false">IF($I298="","",INDEX(憑證錄入!$A$6:$A$505,$I298)&amp;"")</f>
        <v/>
      </c>
      <c r="D298" s="8" t="str">
        <f aca="false">IF($I298="","",INDEX(憑證錄入!$D$6:$D$505,$I298)&amp;"")</f>
        <v/>
      </c>
      <c r="E298" s="47" t="str">
        <f aca="false">IF($I298="","",INDEX(憑證錄入!$G$6:$G$505,$I298))</f>
        <v/>
      </c>
      <c r="F298" s="47" t="str">
        <f aca="false">IF($I298="","",INDEX(憑證錄入!$H$6:$H$505,$I298))</f>
        <v/>
      </c>
      <c r="G298" s="23" t="str">
        <f aca="false">IF(J298="","",IF(ROUND(J298,2)&gt;0,"借",IF(ROUND(J298,2)&lt;0,"貸","平")))</f>
        <v/>
      </c>
      <c r="H298" s="38" t="str">
        <f aca="false">IF(J298="","",ABS(J298))</f>
        <v/>
      </c>
      <c r="I298" s="33" t="str">
        <f aca="false">IF($B$4="","",IFERROR(MATCH($B$4&amp;"|"&amp;A298,憑證錄入!$O$6:$O$505,0),""))</f>
        <v/>
      </c>
      <c r="J298" s="58" t="str">
        <f aca="false">IF($I298="","",J297+E298-F298)</f>
        <v/>
      </c>
    </row>
    <row r="299" customFormat="false" ht="15" hidden="false" customHeight="false" outlineLevel="0" collapsed="false">
      <c r="A299" s="35" t="n">
        <v>290</v>
      </c>
      <c r="B299" s="36" t="str">
        <f aca="false">IF($I299="","",INDEX(憑證錄入!$B$6:$B$505,$I299))</f>
        <v/>
      </c>
      <c r="C299" s="37" t="str">
        <f aca="false">IF($I299="","",INDEX(憑證錄入!$A$6:$A$505,$I299)&amp;"")</f>
        <v/>
      </c>
      <c r="D299" s="8" t="str">
        <f aca="false">IF($I299="","",INDEX(憑證錄入!$D$6:$D$505,$I299)&amp;"")</f>
        <v/>
      </c>
      <c r="E299" s="47" t="str">
        <f aca="false">IF($I299="","",INDEX(憑證錄入!$G$6:$G$505,$I299))</f>
        <v/>
      </c>
      <c r="F299" s="47" t="str">
        <f aca="false">IF($I299="","",INDEX(憑證錄入!$H$6:$H$505,$I299))</f>
        <v/>
      </c>
      <c r="G299" s="23" t="str">
        <f aca="false">IF(J299="","",IF(ROUND(J299,2)&gt;0,"借",IF(ROUND(J299,2)&lt;0,"貸","平")))</f>
        <v/>
      </c>
      <c r="H299" s="38" t="str">
        <f aca="false">IF(J299="","",ABS(J299))</f>
        <v/>
      </c>
      <c r="I299" s="33" t="str">
        <f aca="false">IF($B$4="","",IFERROR(MATCH($B$4&amp;"|"&amp;A299,憑證錄入!$O$6:$O$505,0),""))</f>
        <v/>
      </c>
      <c r="J299" s="58" t="str">
        <f aca="false">IF($I299="","",J298+E299-F299)</f>
        <v/>
      </c>
    </row>
    <row r="300" customFormat="false" ht="15" hidden="false" customHeight="false" outlineLevel="0" collapsed="false">
      <c r="A300" s="35" t="n">
        <v>291</v>
      </c>
      <c r="B300" s="36" t="str">
        <f aca="false">IF($I300="","",INDEX(憑證錄入!$B$6:$B$505,$I300))</f>
        <v/>
      </c>
      <c r="C300" s="37" t="str">
        <f aca="false">IF($I300="","",INDEX(憑證錄入!$A$6:$A$505,$I300)&amp;"")</f>
        <v/>
      </c>
      <c r="D300" s="8" t="str">
        <f aca="false">IF($I300="","",INDEX(憑證錄入!$D$6:$D$505,$I300)&amp;"")</f>
        <v/>
      </c>
      <c r="E300" s="47" t="str">
        <f aca="false">IF($I300="","",INDEX(憑證錄入!$G$6:$G$505,$I300))</f>
        <v/>
      </c>
      <c r="F300" s="47" t="str">
        <f aca="false">IF($I300="","",INDEX(憑證錄入!$H$6:$H$505,$I300))</f>
        <v/>
      </c>
      <c r="G300" s="23" t="str">
        <f aca="false">IF(J300="","",IF(ROUND(J300,2)&gt;0,"借",IF(ROUND(J300,2)&lt;0,"貸","平")))</f>
        <v/>
      </c>
      <c r="H300" s="38" t="str">
        <f aca="false">IF(J300="","",ABS(J300))</f>
        <v/>
      </c>
      <c r="I300" s="33" t="str">
        <f aca="false">IF($B$4="","",IFERROR(MATCH($B$4&amp;"|"&amp;A300,憑證錄入!$O$6:$O$505,0),""))</f>
        <v/>
      </c>
      <c r="J300" s="58" t="str">
        <f aca="false">IF($I300="","",J299+E300-F300)</f>
        <v/>
      </c>
    </row>
    <row r="301" customFormat="false" ht="15" hidden="false" customHeight="false" outlineLevel="0" collapsed="false">
      <c r="A301" s="35" t="n">
        <v>292</v>
      </c>
      <c r="B301" s="36" t="str">
        <f aca="false">IF($I301="","",INDEX(憑證錄入!$B$6:$B$505,$I301))</f>
        <v/>
      </c>
      <c r="C301" s="37" t="str">
        <f aca="false">IF($I301="","",INDEX(憑證錄入!$A$6:$A$505,$I301)&amp;"")</f>
        <v/>
      </c>
      <c r="D301" s="8" t="str">
        <f aca="false">IF($I301="","",INDEX(憑證錄入!$D$6:$D$505,$I301)&amp;"")</f>
        <v/>
      </c>
      <c r="E301" s="47" t="str">
        <f aca="false">IF($I301="","",INDEX(憑證錄入!$G$6:$G$505,$I301))</f>
        <v/>
      </c>
      <c r="F301" s="47" t="str">
        <f aca="false">IF($I301="","",INDEX(憑證錄入!$H$6:$H$505,$I301))</f>
        <v/>
      </c>
      <c r="G301" s="23" t="str">
        <f aca="false">IF(J301="","",IF(ROUND(J301,2)&gt;0,"借",IF(ROUND(J301,2)&lt;0,"貸","平")))</f>
        <v/>
      </c>
      <c r="H301" s="38" t="str">
        <f aca="false">IF(J301="","",ABS(J301))</f>
        <v/>
      </c>
      <c r="I301" s="33" t="str">
        <f aca="false">IF($B$4="","",IFERROR(MATCH($B$4&amp;"|"&amp;A301,憑證錄入!$O$6:$O$505,0),""))</f>
        <v/>
      </c>
      <c r="J301" s="58" t="str">
        <f aca="false">IF($I301="","",J300+E301-F301)</f>
        <v/>
      </c>
    </row>
    <row r="302" customFormat="false" ht="15" hidden="false" customHeight="false" outlineLevel="0" collapsed="false">
      <c r="A302" s="35" t="n">
        <v>293</v>
      </c>
      <c r="B302" s="36" t="str">
        <f aca="false">IF($I302="","",INDEX(憑證錄入!$B$6:$B$505,$I302))</f>
        <v/>
      </c>
      <c r="C302" s="37" t="str">
        <f aca="false">IF($I302="","",INDEX(憑證錄入!$A$6:$A$505,$I302)&amp;"")</f>
        <v/>
      </c>
      <c r="D302" s="8" t="str">
        <f aca="false">IF($I302="","",INDEX(憑證錄入!$D$6:$D$505,$I302)&amp;"")</f>
        <v/>
      </c>
      <c r="E302" s="47" t="str">
        <f aca="false">IF($I302="","",INDEX(憑證錄入!$G$6:$G$505,$I302))</f>
        <v/>
      </c>
      <c r="F302" s="47" t="str">
        <f aca="false">IF($I302="","",INDEX(憑證錄入!$H$6:$H$505,$I302))</f>
        <v/>
      </c>
      <c r="G302" s="23" t="str">
        <f aca="false">IF(J302="","",IF(ROUND(J302,2)&gt;0,"借",IF(ROUND(J302,2)&lt;0,"貸","平")))</f>
        <v/>
      </c>
      <c r="H302" s="38" t="str">
        <f aca="false">IF(J302="","",ABS(J302))</f>
        <v/>
      </c>
      <c r="I302" s="33" t="str">
        <f aca="false">IF($B$4="","",IFERROR(MATCH($B$4&amp;"|"&amp;A302,憑證錄入!$O$6:$O$505,0),""))</f>
        <v/>
      </c>
      <c r="J302" s="58" t="str">
        <f aca="false">IF($I302="","",J301+E302-F302)</f>
        <v/>
      </c>
    </row>
    <row r="303" customFormat="false" ht="15" hidden="false" customHeight="false" outlineLevel="0" collapsed="false">
      <c r="A303" s="35" t="n">
        <v>294</v>
      </c>
      <c r="B303" s="36" t="str">
        <f aca="false">IF($I303="","",INDEX(憑證錄入!$B$6:$B$505,$I303))</f>
        <v/>
      </c>
      <c r="C303" s="37" t="str">
        <f aca="false">IF($I303="","",INDEX(憑證錄入!$A$6:$A$505,$I303)&amp;"")</f>
        <v/>
      </c>
      <c r="D303" s="8" t="str">
        <f aca="false">IF($I303="","",INDEX(憑證錄入!$D$6:$D$505,$I303)&amp;"")</f>
        <v/>
      </c>
      <c r="E303" s="47" t="str">
        <f aca="false">IF($I303="","",INDEX(憑證錄入!$G$6:$G$505,$I303))</f>
        <v/>
      </c>
      <c r="F303" s="47" t="str">
        <f aca="false">IF($I303="","",INDEX(憑證錄入!$H$6:$H$505,$I303))</f>
        <v/>
      </c>
      <c r="G303" s="23" t="str">
        <f aca="false">IF(J303="","",IF(ROUND(J303,2)&gt;0,"借",IF(ROUND(J303,2)&lt;0,"貸","平")))</f>
        <v/>
      </c>
      <c r="H303" s="38" t="str">
        <f aca="false">IF(J303="","",ABS(J303))</f>
        <v/>
      </c>
      <c r="I303" s="33" t="str">
        <f aca="false">IF($B$4="","",IFERROR(MATCH($B$4&amp;"|"&amp;A303,憑證錄入!$O$6:$O$505,0),""))</f>
        <v/>
      </c>
      <c r="J303" s="58" t="str">
        <f aca="false">IF($I303="","",J302+E303-F303)</f>
        <v/>
      </c>
    </row>
    <row r="304" customFormat="false" ht="15" hidden="false" customHeight="false" outlineLevel="0" collapsed="false">
      <c r="A304" s="35" t="n">
        <v>295</v>
      </c>
      <c r="B304" s="36" t="str">
        <f aca="false">IF($I304="","",INDEX(憑證錄入!$B$6:$B$505,$I304))</f>
        <v/>
      </c>
      <c r="C304" s="37" t="str">
        <f aca="false">IF($I304="","",INDEX(憑證錄入!$A$6:$A$505,$I304)&amp;"")</f>
        <v/>
      </c>
      <c r="D304" s="8" t="str">
        <f aca="false">IF($I304="","",INDEX(憑證錄入!$D$6:$D$505,$I304)&amp;"")</f>
        <v/>
      </c>
      <c r="E304" s="47" t="str">
        <f aca="false">IF($I304="","",INDEX(憑證錄入!$G$6:$G$505,$I304))</f>
        <v/>
      </c>
      <c r="F304" s="47" t="str">
        <f aca="false">IF($I304="","",INDEX(憑證錄入!$H$6:$H$505,$I304))</f>
        <v/>
      </c>
      <c r="G304" s="23" t="str">
        <f aca="false">IF(J304="","",IF(ROUND(J304,2)&gt;0,"借",IF(ROUND(J304,2)&lt;0,"貸","平")))</f>
        <v/>
      </c>
      <c r="H304" s="38" t="str">
        <f aca="false">IF(J304="","",ABS(J304))</f>
        <v/>
      </c>
      <c r="I304" s="33" t="str">
        <f aca="false">IF($B$4="","",IFERROR(MATCH($B$4&amp;"|"&amp;A304,憑證錄入!$O$6:$O$505,0),""))</f>
        <v/>
      </c>
      <c r="J304" s="58" t="str">
        <f aca="false">IF($I304="","",J303+E304-F304)</f>
        <v/>
      </c>
    </row>
    <row r="305" customFormat="false" ht="15" hidden="false" customHeight="false" outlineLevel="0" collapsed="false">
      <c r="A305" s="35" t="n">
        <v>296</v>
      </c>
      <c r="B305" s="36" t="str">
        <f aca="false">IF($I305="","",INDEX(憑證錄入!$B$6:$B$505,$I305))</f>
        <v/>
      </c>
      <c r="C305" s="37" t="str">
        <f aca="false">IF($I305="","",INDEX(憑證錄入!$A$6:$A$505,$I305)&amp;"")</f>
        <v/>
      </c>
      <c r="D305" s="8" t="str">
        <f aca="false">IF($I305="","",INDEX(憑證錄入!$D$6:$D$505,$I305)&amp;"")</f>
        <v/>
      </c>
      <c r="E305" s="47" t="str">
        <f aca="false">IF($I305="","",INDEX(憑證錄入!$G$6:$G$505,$I305))</f>
        <v/>
      </c>
      <c r="F305" s="47" t="str">
        <f aca="false">IF($I305="","",INDEX(憑證錄入!$H$6:$H$505,$I305))</f>
        <v/>
      </c>
      <c r="G305" s="23" t="str">
        <f aca="false">IF(J305="","",IF(ROUND(J305,2)&gt;0,"借",IF(ROUND(J305,2)&lt;0,"貸","平")))</f>
        <v/>
      </c>
      <c r="H305" s="38" t="str">
        <f aca="false">IF(J305="","",ABS(J305))</f>
        <v/>
      </c>
      <c r="I305" s="33" t="str">
        <f aca="false">IF($B$4="","",IFERROR(MATCH($B$4&amp;"|"&amp;A305,憑證錄入!$O$6:$O$505,0),""))</f>
        <v/>
      </c>
      <c r="J305" s="58" t="str">
        <f aca="false">IF($I305="","",J304+E305-F305)</f>
        <v/>
      </c>
    </row>
    <row r="306" customFormat="false" ht="15" hidden="false" customHeight="false" outlineLevel="0" collapsed="false">
      <c r="A306" s="35" t="n">
        <v>297</v>
      </c>
      <c r="B306" s="36" t="str">
        <f aca="false">IF($I306="","",INDEX(憑證錄入!$B$6:$B$505,$I306))</f>
        <v/>
      </c>
      <c r="C306" s="37" t="str">
        <f aca="false">IF($I306="","",INDEX(憑證錄入!$A$6:$A$505,$I306)&amp;"")</f>
        <v/>
      </c>
      <c r="D306" s="8" t="str">
        <f aca="false">IF($I306="","",INDEX(憑證錄入!$D$6:$D$505,$I306)&amp;"")</f>
        <v/>
      </c>
      <c r="E306" s="47" t="str">
        <f aca="false">IF($I306="","",INDEX(憑證錄入!$G$6:$G$505,$I306))</f>
        <v/>
      </c>
      <c r="F306" s="47" t="str">
        <f aca="false">IF($I306="","",INDEX(憑證錄入!$H$6:$H$505,$I306))</f>
        <v/>
      </c>
      <c r="G306" s="23" t="str">
        <f aca="false">IF(J306="","",IF(ROUND(J306,2)&gt;0,"借",IF(ROUND(J306,2)&lt;0,"貸","平")))</f>
        <v/>
      </c>
      <c r="H306" s="38" t="str">
        <f aca="false">IF(J306="","",ABS(J306))</f>
        <v/>
      </c>
      <c r="I306" s="33" t="str">
        <f aca="false">IF($B$4="","",IFERROR(MATCH($B$4&amp;"|"&amp;A306,憑證錄入!$O$6:$O$505,0),""))</f>
        <v/>
      </c>
      <c r="J306" s="58" t="str">
        <f aca="false">IF($I306="","",J305+E306-F306)</f>
        <v/>
      </c>
    </row>
    <row r="307" customFormat="false" ht="15" hidden="false" customHeight="false" outlineLevel="0" collapsed="false">
      <c r="A307" s="35" t="n">
        <v>298</v>
      </c>
      <c r="B307" s="36" t="str">
        <f aca="false">IF($I307="","",INDEX(憑證錄入!$B$6:$B$505,$I307))</f>
        <v/>
      </c>
      <c r="C307" s="37" t="str">
        <f aca="false">IF($I307="","",INDEX(憑證錄入!$A$6:$A$505,$I307)&amp;"")</f>
        <v/>
      </c>
      <c r="D307" s="8" t="str">
        <f aca="false">IF($I307="","",INDEX(憑證錄入!$D$6:$D$505,$I307)&amp;"")</f>
        <v/>
      </c>
      <c r="E307" s="47" t="str">
        <f aca="false">IF($I307="","",INDEX(憑證錄入!$G$6:$G$505,$I307))</f>
        <v/>
      </c>
      <c r="F307" s="47" t="str">
        <f aca="false">IF($I307="","",INDEX(憑證錄入!$H$6:$H$505,$I307))</f>
        <v/>
      </c>
      <c r="G307" s="23" t="str">
        <f aca="false">IF(J307="","",IF(ROUND(J307,2)&gt;0,"借",IF(ROUND(J307,2)&lt;0,"貸","平")))</f>
        <v/>
      </c>
      <c r="H307" s="38" t="str">
        <f aca="false">IF(J307="","",ABS(J307))</f>
        <v/>
      </c>
      <c r="I307" s="33" t="str">
        <f aca="false">IF($B$4="","",IFERROR(MATCH($B$4&amp;"|"&amp;A307,憑證錄入!$O$6:$O$505,0),""))</f>
        <v/>
      </c>
      <c r="J307" s="58" t="str">
        <f aca="false">IF($I307="","",J306+E307-F307)</f>
        <v/>
      </c>
    </row>
    <row r="308" customFormat="false" ht="15" hidden="false" customHeight="false" outlineLevel="0" collapsed="false">
      <c r="A308" s="35" t="n">
        <v>299</v>
      </c>
      <c r="B308" s="36" t="str">
        <f aca="false">IF($I308="","",INDEX(憑證錄入!$B$6:$B$505,$I308))</f>
        <v/>
      </c>
      <c r="C308" s="37" t="str">
        <f aca="false">IF($I308="","",INDEX(憑證錄入!$A$6:$A$505,$I308)&amp;"")</f>
        <v/>
      </c>
      <c r="D308" s="8" t="str">
        <f aca="false">IF($I308="","",INDEX(憑證錄入!$D$6:$D$505,$I308)&amp;"")</f>
        <v/>
      </c>
      <c r="E308" s="47" t="str">
        <f aca="false">IF($I308="","",INDEX(憑證錄入!$G$6:$G$505,$I308))</f>
        <v/>
      </c>
      <c r="F308" s="47" t="str">
        <f aca="false">IF($I308="","",INDEX(憑證錄入!$H$6:$H$505,$I308))</f>
        <v/>
      </c>
      <c r="G308" s="23" t="str">
        <f aca="false">IF(J308="","",IF(ROUND(J308,2)&gt;0,"借",IF(ROUND(J308,2)&lt;0,"貸","平")))</f>
        <v/>
      </c>
      <c r="H308" s="38" t="str">
        <f aca="false">IF(J308="","",ABS(J308))</f>
        <v/>
      </c>
      <c r="I308" s="33" t="str">
        <f aca="false">IF($B$4="","",IFERROR(MATCH($B$4&amp;"|"&amp;A308,憑證錄入!$O$6:$O$505,0),""))</f>
        <v/>
      </c>
      <c r="J308" s="58" t="str">
        <f aca="false">IF($I308="","",J307+E308-F308)</f>
        <v/>
      </c>
    </row>
    <row r="309" customFormat="false" ht="15" hidden="false" customHeight="false" outlineLevel="0" collapsed="false">
      <c r="A309" s="35" t="n">
        <v>300</v>
      </c>
      <c r="B309" s="36" t="str">
        <f aca="false">IF($I309="","",INDEX(憑證錄入!$B$6:$B$505,$I309))</f>
        <v/>
      </c>
      <c r="C309" s="37" t="str">
        <f aca="false">IF($I309="","",INDEX(憑證錄入!$A$6:$A$505,$I309)&amp;"")</f>
        <v/>
      </c>
      <c r="D309" s="8" t="str">
        <f aca="false">IF($I309="","",INDEX(憑證錄入!$D$6:$D$505,$I309)&amp;"")</f>
        <v/>
      </c>
      <c r="E309" s="47" t="str">
        <f aca="false">IF($I309="","",INDEX(憑證錄入!$G$6:$G$505,$I309))</f>
        <v/>
      </c>
      <c r="F309" s="47" t="str">
        <f aca="false">IF($I309="","",INDEX(憑證錄入!$H$6:$H$505,$I309))</f>
        <v/>
      </c>
      <c r="G309" s="23" t="str">
        <f aca="false">IF(J309="","",IF(ROUND(J309,2)&gt;0,"借",IF(ROUND(J309,2)&lt;0,"貸","平")))</f>
        <v/>
      </c>
      <c r="H309" s="38" t="str">
        <f aca="false">IF(J309="","",ABS(J309))</f>
        <v/>
      </c>
      <c r="I309" s="33" t="str">
        <f aca="false">IF($B$4="","",IFERROR(MATCH($B$4&amp;"|"&amp;A309,憑證錄入!$O$6:$O$505,0),""))</f>
        <v/>
      </c>
      <c r="J309" s="58" t="str">
        <f aca="false">IF($I309="","",J308+E309-F309)</f>
        <v/>
      </c>
    </row>
    <row r="310" customFormat="false" ht="15" hidden="false" customHeight="false" outlineLevel="0" collapsed="false">
      <c r="A310" s="35" t="n">
        <v>301</v>
      </c>
      <c r="B310" s="36" t="str">
        <f aca="false">IF($I310="","",INDEX(憑證錄入!$B$6:$B$505,$I310))</f>
        <v/>
      </c>
      <c r="C310" s="37" t="str">
        <f aca="false">IF($I310="","",INDEX(憑證錄入!$A$6:$A$505,$I310)&amp;"")</f>
        <v/>
      </c>
      <c r="D310" s="8" t="str">
        <f aca="false">IF($I310="","",INDEX(憑證錄入!$D$6:$D$505,$I310)&amp;"")</f>
        <v/>
      </c>
      <c r="E310" s="47" t="str">
        <f aca="false">IF($I310="","",INDEX(憑證錄入!$G$6:$G$505,$I310))</f>
        <v/>
      </c>
      <c r="F310" s="47" t="str">
        <f aca="false">IF($I310="","",INDEX(憑證錄入!$H$6:$H$505,$I310))</f>
        <v/>
      </c>
      <c r="G310" s="23" t="str">
        <f aca="false">IF(J310="","",IF(ROUND(J310,2)&gt;0,"借",IF(ROUND(J310,2)&lt;0,"貸","平")))</f>
        <v/>
      </c>
      <c r="H310" s="38" t="str">
        <f aca="false">IF(J310="","",ABS(J310))</f>
        <v/>
      </c>
      <c r="I310" s="33" t="str">
        <f aca="false">IF($B$4="","",IFERROR(MATCH($B$4&amp;"|"&amp;A310,憑證錄入!$O$6:$O$505,0),""))</f>
        <v/>
      </c>
      <c r="J310" s="58" t="str">
        <f aca="false">IF($I310="","",J309+E310-F310)</f>
        <v/>
      </c>
    </row>
    <row r="311" customFormat="false" ht="15" hidden="false" customHeight="false" outlineLevel="0" collapsed="false">
      <c r="A311" s="35" t="n">
        <v>302</v>
      </c>
      <c r="B311" s="36" t="str">
        <f aca="false">IF($I311="","",INDEX(憑證錄入!$B$6:$B$505,$I311))</f>
        <v/>
      </c>
      <c r="C311" s="37" t="str">
        <f aca="false">IF($I311="","",INDEX(憑證錄入!$A$6:$A$505,$I311)&amp;"")</f>
        <v/>
      </c>
      <c r="D311" s="8" t="str">
        <f aca="false">IF($I311="","",INDEX(憑證錄入!$D$6:$D$505,$I311)&amp;"")</f>
        <v/>
      </c>
      <c r="E311" s="47" t="str">
        <f aca="false">IF($I311="","",INDEX(憑證錄入!$G$6:$G$505,$I311))</f>
        <v/>
      </c>
      <c r="F311" s="47" t="str">
        <f aca="false">IF($I311="","",INDEX(憑證錄入!$H$6:$H$505,$I311))</f>
        <v/>
      </c>
      <c r="G311" s="23" t="str">
        <f aca="false">IF(J311="","",IF(ROUND(J311,2)&gt;0,"借",IF(ROUND(J311,2)&lt;0,"貸","平")))</f>
        <v/>
      </c>
      <c r="H311" s="38" t="str">
        <f aca="false">IF(J311="","",ABS(J311))</f>
        <v/>
      </c>
      <c r="I311" s="33" t="str">
        <f aca="false">IF($B$4="","",IFERROR(MATCH($B$4&amp;"|"&amp;A311,憑證錄入!$O$6:$O$505,0),""))</f>
        <v/>
      </c>
      <c r="J311" s="58" t="str">
        <f aca="false">IF($I311="","",J310+E311-F311)</f>
        <v/>
      </c>
    </row>
    <row r="312" customFormat="false" ht="15" hidden="false" customHeight="false" outlineLevel="0" collapsed="false">
      <c r="A312" s="35" t="n">
        <v>303</v>
      </c>
      <c r="B312" s="36" t="str">
        <f aca="false">IF($I312="","",INDEX(憑證錄入!$B$6:$B$505,$I312))</f>
        <v/>
      </c>
      <c r="C312" s="37" t="str">
        <f aca="false">IF($I312="","",INDEX(憑證錄入!$A$6:$A$505,$I312)&amp;"")</f>
        <v/>
      </c>
      <c r="D312" s="8" t="str">
        <f aca="false">IF($I312="","",INDEX(憑證錄入!$D$6:$D$505,$I312)&amp;"")</f>
        <v/>
      </c>
      <c r="E312" s="47" t="str">
        <f aca="false">IF($I312="","",INDEX(憑證錄入!$G$6:$G$505,$I312))</f>
        <v/>
      </c>
      <c r="F312" s="47" t="str">
        <f aca="false">IF($I312="","",INDEX(憑證錄入!$H$6:$H$505,$I312))</f>
        <v/>
      </c>
      <c r="G312" s="23" t="str">
        <f aca="false">IF(J312="","",IF(ROUND(J312,2)&gt;0,"借",IF(ROUND(J312,2)&lt;0,"貸","平")))</f>
        <v/>
      </c>
      <c r="H312" s="38" t="str">
        <f aca="false">IF(J312="","",ABS(J312))</f>
        <v/>
      </c>
      <c r="I312" s="33" t="str">
        <f aca="false">IF($B$4="","",IFERROR(MATCH($B$4&amp;"|"&amp;A312,憑證錄入!$O$6:$O$505,0),""))</f>
        <v/>
      </c>
      <c r="J312" s="58" t="str">
        <f aca="false">IF($I312="","",J311+E312-F312)</f>
        <v/>
      </c>
    </row>
    <row r="313" customFormat="false" ht="15" hidden="false" customHeight="false" outlineLevel="0" collapsed="false">
      <c r="A313" s="35" t="n">
        <v>304</v>
      </c>
      <c r="B313" s="36" t="str">
        <f aca="false">IF($I313="","",INDEX(憑證錄入!$B$6:$B$505,$I313))</f>
        <v/>
      </c>
      <c r="C313" s="37" t="str">
        <f aca="false">IF($I313="","",INDEX(憑證錄入!$A$6:$A$505,$I313)&amp;"")</f>
        <v/>
      </c>
      <c r="D313" s="8" t="str">
        <f aca="false">IF($I313="","",INDEX(憑證錄入!$D$6:$D$505,$I313)&amp;"")</f>
        <v/>
      </c>
      <c r="E313" s="47" t="str">
        <f aca="false">IF($I313="","",INDEX(憑證錄入!$G$6:$G$505,$I313))</f>
        <v/>
      </c>
      <c r="F313" s="47" t="str">
        <f aca="false">IF($I313="","",INDEX(憑證錄入!$H$6:$H$505,$I313))</f>
        <v/>
      </c>
      <c r="G313" s="23" t="str">
        <f aca="false">IF(J313="","",IF(ROUND(J313,2)&gt;0,"借",IF(ROUND(J313,2)&lt;0,"貸","平")))</f>
        <v/>
      </c>
      <c r="H313" s="38" t="str">
        <f aca="false">IF(J313="","",ABS(J313))</f>
        <v/>
      </c>
      <c r="I313" s="33" t="str">
        <f aca="false">IF($B$4="","",IFERROR(MATCH($B$4&amp;"|"&amp;A313,憑證錄入!$O$6:$O$505,0),""))</f>
        <v/>
      </c>
      <c r="J313" s="58" t="str">
        <f aca="false">IF($I313="","",J312+E313-F313)</f>
        <v/>
      </c>
    </row>
    <row r="314" customFormat="false" ht="15" hidden="false" customHeight="false" outlineLevel="0" collapsed="false">
      <c r="A314" s="35" t="n">
        <v>305</v>
      </c>
      <c r="B314" s="36" t="str">
        <f aca="false">IF($I314="","",INDEX(憑證錄入!$B$6:$B$505,$I314))</f>
        <v/>
      </c>
      <c r="C314" s="37" t="str">
        <f aca="false">IF($I314="","",INDEX(憑證錄入!$A$6:$A$505,$I314)&amp;"")</f>
        <v/>
      </c>
      <c r="D314" s="8" t="str">
        <f aca="false">IF($I314="","",INDEX(憑證錄入!$D$6:$D$505,$I314)&amp;"")</f>
        <v/>
      </c>
      <c r="E314" s="47" t="str">
        <f aca="false">IF($I314="","",INDEX(憑證錄入!$G$6:$G$505,$I314))</f>
        <v/>
      </c>
      <c r="F314" s="47" t="str">
        <f aca="false">IF($I314="","",INDEX(憑證錄入!$H$6:$H$505,$I314))</f>
        <v/>
      </c>
      <c r="G314" s="23" t="str">
        <f aca="false">IF(J314="","",IF(ROUND(J314,2)&gt;0,"借",IF(ROUND(J314,2)&lt;0,"貸","平")))</f>
        <v/>
      </c>
      <c r="H314" s="38" t="str">
        <f aca="false">IF(J314="","",ABS(J314))</f>
        <v/>
      </c>
      <c r="I314" s="33" t="str">
        <f aca="false">IF($B$4="","",IFERROR(MATCH($B$4&amp;"|"&amp;A314,憑證錄入!$O$6:$O$505,0),""))</f>
        <v/>
      </c>
      <c r="J314" s="58" t="str">
        <f aca="false">IF($I314="","",J313+E314-F314)</f>
        <v/>
      </c>
    </row>
    <row r="315" customFormat="false" ht="15" hidden="false" customHeight="false" outlineLevel="0" collapsed="false">
      <c r="A315" s="35" t="n">
        <v>306</v>
      </c>
      <c r="B315" s="36" t="str">
        <f aca="false">IF($I315="","",INDEX(憑證錄入!$B$6:$B$505,$I315))</f>
        <v/>
      </c>
      <c r="C315" s="37" t="str">
        <f aca="false">IF($I315="","",INDEX(憑證錄入!$A$6:$A$505,$I315)&amp;"")</f>
        <v/>
      </c>
      <c r="D315" s="8" t="str">
        <f aca="false">IF($I315="","",INDEX(憑證錄入!$D$6:$D$505,$I315)&amp;"")</f>
        <v/>
      </c>
      <c r="E315" s="47" t="str">
        <f aca="false">IF($I315="","",INDEX(憑證錄入!$G$6:$G$505,$I315))</f>
        <v/>
      </c>
      <c r="F315" s="47" t="str">
        <f aca="false">IF($I315="","",INDEX(憑證錄入!$H$6:$H$505,$I315))</f>
        <v/>
      </c>
      <c r="G315" s="23" t="str">
        <f aca="false">IF(J315="","",IF(ROUND(J315,2)&gt;0,"借",IF(ROUND(J315,2)&lt;0,"貸","平")))</f>
        <v/>
      </c>
      <c r="H315" s="38" t="str">
        <f aca="false">IF(J315="","",ABS(J315))</f>
        <v/>
      </c>
      <c r="I315" s="33" t="str">
        <f aca="false">IF($B$4="","",IFERROR(MATCH($B$4&amp;"|"&amp;A315,憑證錄入!$O$6:$O$505,0),""))</f>
        <v/>
      </c>
      <c r="J315" s="58" t="str">
        <f aca="false">IF($I315="","",J314+E315-F315)</f>
        <v/>
      </c>
    </row>
    <row r="316" customFormat="false" ht="15" hidden="false" customHeight="false" outlineLevel="0" collapsed="false">
      <c r="A316" s="35" t="n">
        <v>307</v>
      </c>
      <c r="B316" s="36" t="str">
        <f aca="false">IF($I316="","",INDEX(憑證錄入!$B$6:$B$505,$I316))</f>
        <v/>
      </c>
      <c r="C316" s="37" t="str">
        <f aca="false">IF($I316="","",INDEX(憑證錄入!$A$6:$A$505,$I316)&amp;"")</f>
        <v/>
      </c>
      <c r="D316" s="8" t="str">
        <f aca="false">IF($I316="","",INDEX(憑證錄入!$D$6:$D$505,$I316)&amp;"")</f>
        <v/>
      </c>
      <c r="E316" s="47" t="str">
        <f aca="false">IF($I316="","",INDEX(憑證錄入!$G$6:$G$505,$I316))</f>
        <v/>
      </c>
      <c r="F316" s="47" t="str">
        <f aca="false">IF($I316="","",INDEX(憑證錄入!$H$6:$H$505,$I316))</f>
        <v/>
      </c>
      <c r="G316" s="23" t="str">
        <f aca="false">IF(J316="","",IF(ROUND(J316,2)&gt;0,"借",IF(ROUND(J316,2)&lt;0,"貸","平")))</f>
        <v/>
      </c>
      <c r="H316" s="38" t="str">
        <f aca="false">IF(J316="","",ABS(J316))</f>
        <v/>
      </c>
      <c r="I316" s="33" t="str">
        <f aca="false">IF($B$4="","",IFERROR(MATCH($B$4&amp;"|"&amp;A316,憑證錄入!$O$6:$O$505,0),""))</f>
        <v/>
      </c>
      <c r="J316" s="58" t="str">
        <f aca="false">IF($I316="","",J315+E316-F316)</f>
        <v/>
      </c>
    </row>
    <row r="317" customFormat="false" ht="15" hidden="false" customHeight="false" outlineLevel="0" collapsed="false">
      <c r="A317" s="35" t="n">
        <v>308</v>
      </c>
      <c r="B317" s="36" t="str">
        <f aca="false">IF($I317="","",INDEX(憑證錄入!$B$6:$B$505,$I317))</f>
        <v/>
      </c>
      <c r="C317" s="37" t="str">
        <f aca="false">IF($I317="","",INDEX(憑證錄入!$A$6:$A$505,$I317)&amp;"")</f>
        <v/>
      </c>
      <c r="D317" s="8" t="str">
        <f aca="false">IF($I317="","",INDEX(憑證錄入!$D$6:$D$505,$I317)&amp;"")</f>
        <v/>
      </c>
      <c r="E317" s="47" t="str">
        <f aca="false">IF($I317="","",INDEX(憑證錄入!$G$6:$G$505,$I317))</f>
        <v/>
      </c>
      <c r="F317" s="47" t="str">
        <f aca="false">IF($I317="","",INDEX(憑證錄入!$H$6:$H$505,$I317))</f>
        <v/>
      </c>
      <c r="G317" s="23" t="str">
        <f aca="false">IF(J317="","",IF(ROUND(J317,2)&gt;0,"借",IF(ROUND(J317,2)&lt;0,"貸","平")))</f>
        <v/>
      </c>
      <c r="H317" s="38" t="str">
        <f aca="false">IF(J317="","",ABS(J317))</f>
        <v/>
      </c>
      <c r="I317" s="33" t="str">
        <f aca="false">IF($B$4="","",IFERROR(MATCH($B$4&amp;"|"&amp;A317,憑證錄入!$O$6:$O$505,0),""))</f>
        <v/>
      </c>
      <c r="J317" s="58" t="str">
        <f aca="false">IF($I317="","",J316+E317-F317)</f>
        <v/>
      </c>
    </row>
    <row r="318" customFormat="false" ht="15" hidden="false" customHeight="false" outlineLevel="0" collapsed="false">
      <c r="A318" s="35" t="n">
        <v>309</v>
      </c>
      <c r="B318" s="36" t="str">
        <f aca="false">IF($I318="","",INDEX(憑證錄入!$B$6:$B$505,$I318))</f>
        <v/>
      </c>
      <c r="C318" s="37" t="str">
        <f aca="false">IF($I318="","",INDEX(憑證錄入!$A$6:$A$505,$I318)&amp;"")</f>
        <v/>
      </c>
      <c r="D318" s="8" t="str">
        <f aca="false">IF($I318="","",INDEX(憑證錄入!$D$6:$D$505,$I318)&amp;"")</f>
        <v/>
      </c>
      <c r="E318" s="47" t="str">
        <f aca="false">IF($I318="","",INDEX(憑證錄入!$G$6:$G$505,$I318))</f>
        <v/>
      </c>
      <c r="F318" s="47" t="str">
        <f aca="false">IF($I318="","",INDEX(憑證錄入!$H$6:$H$505,$I318))</f>
        <v/>
      </c>
      <c r="G318" s="23" t="str">
        <f aca="false">IF(J318="","",IF(ROUND(J318,2)&gt;0,"借",IF(ROUND(J318,2)&lt;0,"貸","平")))</f>
        <v/>
      </c>
      <c r="H318" s="38" t="str">
        <f aca="false">IF(J318="","",ABS(J318))</f>
        <v/>
      </c>
      <c r="I318" s="33" t="str">
        <f aca="false">IF($B$4="","",IFERROR(MATCH($B$4&amp;"|"&amp;A318,憑證錄入!$O$6:$O$505,0),""))</f>
        <v/>
      </c>
      <c r="J318" s="58" t="str">
        <f aca="false">IF($I318="","",J317+E318-F318)</f>
        <v/>
      </c>
    </row>
    <row r="319" customFormat="false" ht="15" hidden="false" customHeight="false" outlineLevel="0" collapsed="false">
      <c r="A319" s="35" t="n">
        <v>310</v>
      </c>
      <c r="B319" s="36" t="str">
        <f aca="false">IF($I319="","",INDEX(憑證錄入!$B$6:$B$505,$I319))</f>
        <v/>
      </c>
      <c r="C319" s="37" t="str">
        <f aca="false">IF($I319="","",INDEX(憑證錄入!$A$6:$A$505,$I319)&amp;"")</f>
        <v/>
      </c>
      <c r="D319" s="8" t="str">
        <f aca="false">IF($I319="","",INDEX(憑證錄入!$D$6:$D$505,$I319)&amp;"")</f>
        <v/>
      </c>
      <c r="E319" s="47" t="str">
        <f aca="false">IF($I319="","",INDEX(憑證錄入!$G$6:$G$505,$I319))</f>
        <v/>
      </c>
      <c r="F319" s="47" t="str">
        <f aca="false">IF($I319="","",INDEX(憑證錄入!$H$6:$H$505,$I319))</f>
        <v/>
      </c>
      <c r="G319" s="23" t="str">
        <f aca="false">IF(J319="","",IF(ROUND(J319,2)&gt;0,"借",IF(ROUND(J319,2)&lt;0,"貸","平")))</f>
        <v/>
      </c>
      <c r="H319" s="38" t="str">
        <f aca="false">IF(J319="","",ABS(J319))</f>
        <v/>
      </c>
      <c r="I319" s="33" t="str">
        <f aca="false">IF($B$4="","",IFERROR(MATCH($B$4&amp;"|"&amp;A319,憑證錄入!$O$6:$O$505,0),""))</f>
        <v/>
      </c>
      <c r="J319" s="58" t="str">
        <f aca="false">IF($I319="","",J318+E319-F319)</f>
        <v/>
      </c>
    </row>
    <row r="320" customFormat="false" ht="15" hidden="false" customHeight="false" outlineLevel="0" collapsed="false">
      <c r="A320" s="35" t="n">
        <v>311</v>
      </c>
      <c r="B320" s="36" t="str">
        <f aca="false">IF($I320="","",INDEX(憑證錄入!$B$6:$B$505,$I320))</f>
        <v/>
      </c>
      <c r="C320" s="37" t="str">
        <f aca="false">IF($I320="","",INDEX(憑證錄入!$A$6:$A$505,$I320)&amp;"")</f>
        <v/>
      </c>
      <c r="D320" s="8" t="str">
        <f aca="false">IF($I320="","",INDEX(憑證錄入!$D$6:$D$505,$I320)&amp;"")</f>
        <v/>
      </c>
      <c r="E320" s="47" t="str">
        <f aca="false">IF($I320="","",INDEX(憑證錄入!$G$6:$G$505,$I320))</f>
        <v/>
      </c>
      <c r="F320" s="47" t="str">
        <f aca="false">IF($I320="","",INDEX(憑證錄入!$H$6:$H$505,$I320))</f>
        <v/>
      </c>
      <c r="G320" s="23" t="str">
        <f aca="false">IF(J320="","",IF(ROUND(J320,2)&gt;0,"借",IF(ROUND(J320,2)&lt;0,"貸","平")))</f>
        <v/>
      </c>
      <c r="H320" s="38" t="str">
        <f aca="false">IF(J320="","",ABS(J320))</f>
        <v/>
      </c>
      <c r="I320" s="33" t="str">
        <f aca="false">IF($B$4="","",IFERROR(MATCH($B$4&amp;"|"&amp;A320,憑證錄入!$O$6:$O$505,0),""))</f>
        <v/>
      </c>
      <c r="J320" s="58" t="str">
        <f aca="false">IF($I320="","",J319+E320-F320)</f>
        <v/>
      </c>
    </row>
    <row r="321" customFormat="false" ht="15" hidden="false" customHeight="false" outlineLevel="0" collapsed="false">
      <c r="A321" s="35" t="n">
        <v>312</v>
      </c>
      <c r="B321" s="36" t="str">
        <f aca="false">IF($I321="","",INDEX(憑證錄入!$B$6:$B$505,$I321))</f>
        <v/>
      </c>
      <c r="C321" s="37" t="str">
        <f aca="false">IF($I321="","",INDEX(憑證錄入!$A$6:$A$505,$I321)&amp;"")</f>
        <v/>
      </c>
      <c r="D321" s="8" t="str">
        <f aca="false">IF($I321="","",INDEX(憑證錄入!$D$6:$D$505,$I321)&amp;"")</f>
        <v/>
      </c>
      <c r="E321" s="47" t="str">
        <f aca="false">IF($I321="","",INDEX(憑證錄入!$G$6:$G$505,$I321))</f>
        <v/>
      </c>
      <c r="F321" s="47" t="str">
        <f aca="false">IF($I321="","",INDEX(憑證錄入!$H$6:$H$505,$I321))</f>
        <v/>
      </c>
      <c r="G321" s="23" t="str">
        <f aca="false">IF(J321="","",IF(ROUND(J321,2)&gt;0,"借",IF(ROUND(J321,2)&lt;0,"貸","平")))</f>
        <v/>
      </c>
      <c r="H321" s="38" t="str">
        <f aca="false">IF(J321="","",ABS(J321))</f>
        <v/>
      </c>
      <c r="I321" s="33" t="str">
        <f aca="false">IF($B$4="","",IFERROR(MATCH($B$4&amp;"|"&amp;A321,憑證錄入!$O$6:$O$505,0),""))</f>
        <v/>
      </c>
      <c r="J321" s="58" t="str">
        <f aca="false">IF($I321="","",J320+E321-F321)</f>
        <v/>
      </c>
    </row>
    <row r="322" customFormat="false" ht="15" hidden="false" customHeight="false" outlineLevel="0" collapsed="false">
      <c r="A322" s="35" t="n">
        <v>313</v>
      </c>
      <c r="B322" s="36" t="str">
        <f aca="false">IF($I322="","",INDEX(憑證錄入!$B$6:$B$505,$I322))</f>
        <v/>
      </c>
      <c r="C322" s="37" t="str">
        <f aca="false">IF($I322="","",INDEX(憑證錄入!$A$6:$A$505,$I322)&amp;"")</f>
        <v/>
      </c>
      <c r="D322" s="8" t="str">
        <f aca="false">IF($I322="","",INDEX(憑證錄入!$D$6:$D$505,$I322)&amp;"")</f>
        <v/>
      </c>
      <c r="E322" s="47" t="str">
        <f aca="false">IF($I322="","",INDEX(憑證錄入!$G$6:$G$505,$I322))</f>
        <v/>
      </c>
      <c r="F322" s="47" t="str">
        <f aca="false">IF($I322="","",INDEX(憑證錄入!$H$6:$H$505,$I322))</f>
        <v/>
      </c>
      <c r="G322" s="23" t="str">
        <f aca="false">IF(J322="","",IF(ROUND(J322,2)&gt;0,"借",IF(ROUND(J322,2)&lt;0,"貸","平")))</f>
        <v/>
      </c>
      <c r="H322" s="38" t="str">
        <f aca="false">IF(J322="","",ABS(J322))</f>
        <v/>
      </c>
      <c r="I322" s="33" t="str">
        <f aca="false">IF($B$4="","",IFERROR(MATCH($B$4&amp;"|"&amp;A322,憑證錄入!$O$6:$O$505,0),""))</f>
        <v/>
      </c>
      <c r="J322" s="58" t="str">
        <f aca="false">IF($I322="","",J321+E322-F322)</f>
        <v/>
      </c>
    </row>
    <row r="323" customFormat="false" ht="15" hidden="false" customHeight="false" outlineLevel="0" collapsed="false">
      <c r="A323" s="35" t="n">
        <v>314</v>
      </c>
      <c r="B323" s="36" t="str">
        <f aca="false">IF($I323="","",INDEX(憑證錄入!$B$6:$B$505,$I323))</f>
        <v/>
      </c>
      <c r="C323" s="37" t="str">
        <f aca="false">IF($I323="","",INDEX(憑證錄入!$A$6:$A$505,$I323)&amp;"")</f>
        <v/>
      </c>
      <c r="D323" s="8" t="str">
        <f aca="false">IF($I323="","",INDEX(憑證錄入!$D$6:$D$505,$I323)&amp;"")</f>
        <v/>
      </c>
      <c r="E323" s="47" t="str">
        <f aca="false">IF($I323="","",INDEX(憑證錄入!$G$6:$G$505,$I323))</f>
        <v/>
      </c>
      <c r="F323" s="47" t="str">
        <f aca="false">IF($I323="","",INDEX(憑證錄入!$H$6:$H$505,$I323))</f>
        <v/>
      </c>
      <c r="G323" s="23" t="str">
        <f aca="false">IF(J323="","",IF(ROUND(J323,2)&gt;0,"借",IF(ROUND(J323,2)&lt;0,"貸","平")))</f>
        <v/>
      </c>
      <c r="H323" s="38" t="str">
        <f aca="false">IF(J323="","",ABS(J323))</f>
        <v/>
      </c>
      <c r="I323" s="33" t="str">
        <f aca="false">IF($B$4="","",IFERROR(MATCH($B$4&amp;"|"&amp;A323,憑證錄入!$O$6:$O$505,0),""))</f>
        <v/>
      </c>
      <c r="J323" s="58" t="str">
        <f aca="false">IF($I323="","",J322+E323-F323)</f>
        <v/>
      </c>
    </row>
    <row r="324" customFormat="false" ht="15" hidden="false" customHeight="false" outlineLevel="0" collapsed="false">
      <c r="A324" s="35" t="n">
        <v>315</v>
      </c>
      <c r="B324" s="36" t="str">
        <f aca="false">IF($I324="","",INDEX(憑證錄入!$B$6:$B$505,$I324))</f>
        <v/>
      </c>
      <c r="C324" s="37" t="str">
        <f aca="false">IF($I324="","",INDEX(憑證錄入!$A$6:$A$505,$I324)&amp;"")</f>
        <v/>
      </c>
      <c r="D324" s="8" t="str">
        <f aca="false">IF($I324="","",INDEX(憑證錄入!$D$6:$D$505,$I324)&amp;"")</f>
        <v/>
      </c>
      <c r="E324" s="47" t="str">
        <f aca="false">IF($I324="","",INDEX(憑證錄入!$G$6:$G$505,$I324))</f>
        <v/>
      </c>
      <c r="F324" s="47" t="str">
        <f aca="false">IF($I324="","",INDEX(憑證錄入!$H$6:$H$505,$I324))</f>
        <v/>
      </c>
      <c r="G324" s="23" t="str">
        <f aca="false">IF(J324="","",IF(ROUND(J324,2)&gt;0,"借",IF(ROUND(J324,2)&lt;0,"貸","平")))</f>
        <v/>
      </c>
      <c r="H324" s="38" t="str">
        <f aca="false">IF(J324="","",ABS(J324))</f>
        <v/>
      </c>
      <c r="I324" s="33" t="str">
        <f aca="false">IF($B$4="","",IFERROR(MATCH($B$4&amp;"|"&amp;A324,憑證錄入!$O$6:$O$505,0),""))</f>
        <v/>
      </c>
      <c r="J324" s="58" t="str">
        <f aca="false">IF($I324="","",J323+E324-F324)</f>
        <v/>
      </c>
    </row>
    <row r="325" customFormat="false" ht="15" hidden="false" customHeight="false" outlineLevel="0" collapsed="false">
      <c r="A325" s="35" t="n">
        <v>316</v>
      </c>
      <c r="B325" s="36" t="str">
        <f aca="false">IF($I325="","",INDEX(憑證錄入!$B$6:$B$505,$I325))</f>
        <v/>
      </c>
      <c r="C325" s="37" t="str">
        <f aca="false">IF($I325="","",INDEX(憑證錄入!$A$6:$A$505,$I325)&amp;"")</f>
        <v/>
      </c>
      <c r="D325" s="8" t="str">
        <f aca="false">IF($I325="","",INDEX(憑證錄入!$D$6:$D$505,$I325)&amp;"")</f>
        <v/>
      </c>
      <c r="E325" s="47" t="str">
        <f aca="false">IF($I325="","",INDEX(憑證錄入!$G$6:$G$505,$I325))</f>
        <v/>
      </c>
      <c r="F325" s="47" t="str">
        <f aca="false">IF($I325="","",INDEX(憑證錄入!$H$6:$H$505,$I325))</f>
        <v/>
      </c>
      <c r="G325" s="23" t="str">
        <f aca="false">IF(J325="","",IF(ROUND(J325,2)&gt;0,"借",IF(ROUND(J325,2)&lt;0,"貸","平")))</f>
        <v/>
      </c>
      <c r="H325" s="38" t="str">
        <f aca="false">IF(J325="","",ABS(J325))</f>
        <v/>
      </c>
      <c r="I325" s="33" t="str">
        <f aca="false">IF($B$4="","",IFERROR(MATCH($B$4&amp;"|"&amp;A325,憑證錄入!$O$6:$O$505,0),""))</f>
        <v/>
      </c>
      <c r="J325" s="58" t="str">
        <f aca="false">IF($I325="","",J324+E325-F325)</f>
        <v/>
      </c>
    </row>
    <row r="326" customFormat="false" ht="15" hidden="false" customHeight="false" outlineLevel="0" collapsed="false">
      <c r="A326" s="35" t="n">
        <v>317</v>
      </c>
      <c r="B326" s="36" t="str">
        <f aca="false">IF($I326="","",INDEX(憑證錄入!$B$6:$B$505,$I326))</f>
        <v/>
      </c>
      <c r="C326" s="37" t="str">
        <f aca="false">IF($I326="","",INDEX(憑證錄入!$A$6:$A$505,$I326)&amp;"")</f>
        <v/>
      </c>
      <c r="D326" s="8" t="str">
        <f aca="false">IF($I326="","",INDEX(憑證錄入!$D$6:$D$505,$I326)&amp;"")</f>
        <v/>
      </c>
      <c r="E326" s="47" t="str">
        <f aca="false">IF($I326="","",INDEX(憑證錄入!$G$6:$G$505,$I326))</f>
        <v/>
      </c>
      <c r="F326" s="47" t="str">
        <f aca="false">IF($I326="","",INDEX(憑證錄入!$H$6:$H$505,$I326))</f>
        <v/>
      </c>
      <c r="G326" s="23" t="str">
        <f aca="false">IF(J326="","",IF(ROUND(J326,2)&gt;0,"借",IF(ROUND(J326,2)&lt;0,"貸","平")))</f>
        <v/>
      </c>
      <c r="H326" s="38" t="str">
        <f aca="false">IF(J326="","",ABS(J326))</f>
        <v/>
      </c>
      <c r="I326" s="33" t="str">
        <f aca="false">IF($B$4="","",IFERROR(MATCH($B$4&amp;"|"&amp;A326,憑證錄入!$O$6:$O$505,0),""))</f>
        <v/>
      </c>
      <c r="J326" s="58" t="str">
        <f aca="false">IF($I326="","",J325+E326-F326)</f>
        <v/>
      </c>
    </row>
    <row r="327" customFormat="false" ht="15" hidden="false" customHeight="false" outlineLevel="0" collapsed="false">
      <c r="A327" s="35" t="n">
        <v>318</v>
      </c>
      <c r="B327" s="36" t="str">
        <f aca="false">IF($I327="","",INDEX(憑證錄入!$B$6:$B$505,$I327))</f>
        <v/>
      </c>
      <c r="C327" s="37" t="str">
        <f aca="false">IF($I327="","",INDEX(憑證錄入!$A$6:$A$505,$I327)&amp;"")</f>
        <v/>
      </c>
      <c r="D327" s="8" t="str">
        <f aca="false">IF($I327="","",INDEX(憑證錄入!$D$6:$D$505,$I327)&amp;"")</f>
        <v/>
      </c>
      <c r="E327" s="47" t="str">
        <f aca="false">IF($I327="","",INDEX(憑證錄入!$G$6:$G$505,$I327))</f>
        <v/>
      </c>
      <c r="F327" s="47" t="str">
        <f aca="false">IF($I327="","",INDEX(憑證錄入!$H$6:$H$505,$I327))</f>
        <v/>
      </c>
      <c r="G327" s="23" t="str">
        <f aca="false">IF(J327="","",IF(ROUND(J327,2)&gt;0,"借",IF(ROUND(J327,2)&lt;0,"貸","平")))</f>
        <v/>
      </c>
      <c r="H327" s="38" t="str">
        <f aca="false">IF(J327="","",ABS(J327))</f>
        <v/>
      </c>
      <c r="I327" s="33" t="str">
        <f aca="false">IF($B$4="","",IFERROR(MATCH($B$4&amp;"|"&amp;A327,憑證錄入!$O$6:$O$505,0),""))</f>
        <v/>
      </c>
      <c r="J327" s="58" t="str">
        <f aca="false">IF($I327="","",J326+E327-F327)</f>
        <v/>
      </c>
    </row>
    <row r="328" customFormat="false" ht="15" hidden="false" customHeight="false" outlineLevel="0" collapsed="false">
      <c r="A328" s="35" t="n">
        <v>319</v>
      </c>
      <c r="B328" s="36" t="str">
        <f aca="false">IF($I328="","",INDEX(憑證錄入!$B$6:$B$505,$I328))</f>
        <v/>
      </c>
      <c r="C328" s="37" t="str">
        <f aca="false">IF($I328="","",INDEX(憑證錄入!$A$6:$A$505,$I328)&amp;"")</f>
        <v/>
      </c>
      <c r="D328" s="8" t="str">
        <f aca="false">IF($I328="","",INDEX(憑證錄入!$D$6:$D$505,$I328)&amp;"")</f>
        <v/>
      </c>
      <c r="E328" s="47" t="str">
        <f aca="false">IF($I328="","",INDEX(憑證錄入!$G$6:$G$505,$I328))</f>
        <v/>
      </c>
      <c r="F328" s="47" t="str">
        <f aca="false">IF($I328="","",INDEX(憑證錄入!$H$6:$H$505,$I328))</f>
        <v/>
      </c>
      <c r="G328" s="23" t="str">
        <f aca="false">IF(J328="","",IF(ROUND(J328,2)&gt;0,"借",IF(ROUND(J328,2)&lt;0,"貸","平")))</f>
        <v/>
      </c>
      <c r="H328" s="38" t="str">
        <f aca="false">IF(J328="","",ABS(J328))</f>
        <v/>
      </c>
      <c r="I328" s="33" t="str">
        <f aca="false">IF($B$4="","",IFERROR(MATCH($B$4&amp;"|"&amp;A328,憑證錄入!$O$6:$O$505,0),""))</f>
        <v/>
      </c>
      <c r="J328" s="58" t="str">
        <f aca="false">IF($I328="","",J327+E328-F328)</f>
        <v/>
      </c>
    </row>
    <row r="329" customFormat="false" ht="15" hidden="false" customHeight="false" outlineLevel="0" collapsed="false">
      <c r="A329" s="35" t="n">
        <v>320</v>
      </c>
      <c r="B329" s="36" t="str">
        <f aca="false">IF($I329="","",INDEX(憑證錄入!$B$6:$B$505,$I329))</f>
        <v/>
      </c>
      <c r="C329" s="37" t="str">
        <f aca="false">IF($I329="","",INDEX(憑證錄入!$A$6:$A$505,$I329)&amp;"")</f>
        <v/>
      </c>
      <c r="D329" s="8" t="str">
        <f aca="false">IF($I329="","",INDEX(憑證錄入!$D$6:$D$505,$I329)&amp;"")</f>
        <v/>
      </c>
      <c r="E329" s="47" t="str">
        <f aca="false">IF($I329="","",INDEX(憑證錄入!$G$6:$G$505,$I329))</f>
        <v/>
      </c>
      <c r="F329" s="47" t="str">
        <f aca="false">IF($I329="","",INDEX(憑證錄入!$H$6:$H$505,$I329))</f>
        <v/>
      </c>
      <c r="G329" s="23" t="str">
        <f aca="false">IF(J329="","",IF(ROUND(J329,2)&gt;0,"借",IF(ROUND(J329,2)&lt;0,"貸","平")))</f>
        <v/>
      </c>
      <c r="H329" s="38" t="str">
        <f aca="false">IF(J329="","",ABS(J329))</f>
        <v/>
      </c>
      <c r="I329" s="33" t="str">
        <f aca="false">IF($B$4="","",IFERROR(MATCH($B$4&amp;"|"&amp;A329,憑證錄入!$O$6:$O$505,0),""))</f>
        <v/>
      </c>
      <c r="J329" s="58" t="str">
        <f aca="false">IF($I329="","",J328+E329-F329)</f>
        <v/>
      </c>
    </row>
    <row r="330" customFormat="false" ht="15" hidden="false" customHeight="false" outlineLevel="0" collapsed="false">
      <c r="A330" s="35" t="n">
        <v>321</v>
      </c>
      <c r="B330" s="36" t="str">
        <f aca="false">IF($I330="","",INDEX(憑證錄入!$B$6:$B$505,$I330))</f>
        <v/>
      </c>
      <c r="C330" s="37" t="str">
        <f aca="false">IF($I330="","",INDEX(憑證錄入!$A$6:$A$505,$I330)&amp;"")</f>
        <v/>
      </c>
      <c r="D330" s="8" t="str">
        <f aca="false">IF($I330="","",INDEX(憑證錄入!$D$6:$D$505,$I330)&amp;"")</f>
        <v/>
      </c>
      <c r="E330" s="47" t="str">
        <f aca="false">IF($I330="","",INDEX(憑證錄入!$G$6:$G$505,$I330))</f>
        <v/>
      </c>
      <c r="F330" s="47" t="str">
        <f aca="false">IF($I330="","",INDEX(憑證錄入!$H$6:$H$505,$I330))</f>
        <v/>
      </c>
      <c r="G330" s="23" t="str">
        <f aca="false">IF(J330="","",IF(ROUND(J330,2)&gt;0,"借",IF(ROUND(J330,2)&lt;0,"貸","平")))</f>
        <v/>
      </c>
      <c r="H330" s="38" t="str">
        <f aca="false">IF(J330="","",ABS(J330))</f>
        <v/>
      </c>
      <c r="I330" s="33" t="str">
        <f aca="false">IF($B$4="","",IFERROR(MATCH($B$4&amp;"|"&amp;A330,憑證錄入!$O$6:$O$505,0),""))</f>
        <v/>
      </c>
      <c r="J330" s="58" t="str">
        <f aca="false">IF($I330="","",J329+E330-F330)</f>
        <v/>
      </c>
    </row>
    <row r="331" customFormat="false" ht="15" hidden="false" customHeight="false" outlineLevel="0" collapsed="false">
      <c r="A331" s="35" t="n">
        <v>322</v>
      </c>
      <c r="B331" s="36" t="str">
        <f aca="false">IF($I331="","",INDEX(憑證錄入!$B$6:$B$505,$I331))</f>
        <v/>
      </c>
      <c r="C331" s="37" t="str">
        <f aca="false">IF($I331="","",INDEX(憑證錄入!$A$6:$A$505,$I331)&amp;"")</f>
        <v/>
      </c>
      <c r="D331" s="8" t="str">
        <f aca="false">IF($I331="","",INDEX(憑證錄入!$D$6:$D$505,$I331)&amp;"")</f>
        <v/>
      </c>
      <c r="E331" s="47" t="str">
        <f aca="false">IF($I331="","",INDEX(憑證錄入!$G$6:$G$505,$I331))</f>
        <v/>
      </c>
      <c r="F331" s="47" t="str">
        <f aca="false">IF($I331="","",INDEX(憑證錄入!$H$6:$H$505,$I331))</f>
        <v/>
      </c>
      <c r="G331" s="23" t="str">
        <f aca="false">IF(J331="","",IF(ROUND(J331,2)&gt;0,"借",IF(ROUND(J331,2)&lt;0,"貸","平")))</f>
        <v/>
      </c>
      <c r="H331" s="38" t="str">
        <f aca="false">IF(J331="","",ABS(J331))</f>
        <v/>
      </c>
      <c r="I331" s="33" t="str">
        <f aca="false">IF($B$4="","",IFERROR(MATCH($B$4&amp;"|"&amp;A331,憑證錄入!$O$6:$O$505,0),""))</f>
        <v/>
      </c>
      <c r="J331" s="58" t="str">
        <f aca="false">IF($I331="","",J330+E331-F331)</f>
        <v/>
      </c>
    </row>
    <row r="332" customFormat="false" ht="15" hidden="false" customHeight="false" outlineLevel="0" collapsed="false">
      <c r="A332" s="35" t="n">
        <v>323</v>
      </c>
      <c r="B332" s="36" t="str">
        <f aca="false">IF($I332="","",INDEX(憑證錄入!$B$6:$B$505,$I332))</f>
        <v/>
      </c>
      <c r="C332" s="37" t="str">
        <f aca="false">IF($I332="","",INDEX(憑證錄入!$A$6:$A$505,$I332)&amp;"")</f>
        <v/>
      </c>
      <c r="D332" s="8" t="str">
        <f aca="false">IF($I332="","",INDEX(憑證錄入!$D$6:$D$505,$I332)&amp;"")</f>
        <v/>
      </c>
      <c r="E332" s="47" t="str">
        <f aca="false">IF($I332="","",INDEX(憑證錄入!$G$6:$G$505,$I332))</f>
        <v/>
      </c>
      <c r="F332" s="47" t="str">
        <f aca="false">IF($I332="","",INDEX(憑證錄入!$H$6:$H$505,$I332))</f>
        <v/>
      </c>
      <c r="G332" s="23" t="str">
        <f aca="false">IF(J332="","",IF(ROUND(J332,2)&gt;0,"借",IF(ROUND(J332,2)&lt;0,"貸","平")))</f>
        <v/>
      </c>
      <c r="H332" s="38" t="str">
        <f aca="false">IF(J332="","",ABS(J332))</f>
        <v/>
      </c>
      <c r="I332" s="33" t="str">
        <f aca="false">IF($B$4="","",IFERROR(MATCH($B$4&amp;"|"&amp;A332,憑證錄入!$O$6:$O$505,0),""))</f>
        <v/>
      </c>
      <c r="J332" s="58" t="str">
        <f aca="false">IF($I332="","",J331+E332-F332)</f>
        <v/>
      </c>
    </row>
    <row r="333" customFormat="false" ht="15" hidden="false" customHeight="false" outlineLevel="0" collapsed="false">
      <c r="A333" s="35" t="n">
        <v>324</v>
      </c>
      <c r="B333" s="36" t="str">
        <f aca="false">IF($I333="","",INDEX(憑證錄入!$B$6:$B$505,$I333))</f>
        <v/>
      </c>
      <c r="C333" s="37" t="str">
        <f aca="false">IF($I333="","",INDEX(憑證錄入!$A$6:$A$505,$I333)&amp;"")</f>
        <v/>
      </c>
      <c r="D333" s="8" t="str">
        <f aca="false">IF($I333="","",INDEX(憑證錄入!$D$6:$D$505,$I333)&amp;"")</f>
        <v/>
      </c>
      <c r="E333" s="47" t="str">
        <f aca="false">IF($I333="","",INDEX(憑證錄入!$G$6:$G$505,$I333))</f>
        <v/>
      </c>
      <c r="F333" s="47" t="str">
        <f aca="false">IF($I333="","",INDEX(憑證錄入!$H$6:$H$505,$I333))</f>
        <v/>
      </c>
      <c r="G333" s="23" t="str">
        <f aca="false">IF(J333="","",IF(ROUND(J333,2)&gt;0,"借",IF(ROUND(J333,2)&lt;0,"貸","平")))</f>
        <v/>
      </c>
      <c r="H333" s="38" t="str">
        <f aca="false">IF(J333="","",ABS(J333))</f>
        <v/>
      </c>
      <c r="I333" s="33" t="str">
        <f aca="false">IF($B$4="","",IFERROR(MATCH($B$4&amp;"|"&amp;A333,憑證錄入!$O$6:$O$505,0),""))</f>
        <v/>
      </c>
      <c r="J333" s="58" t="str">
        <f aca="false">IF($I333="","",J332+E333-F333)</f>
        <v/>
      </c>
    </row>
    <row r="334" customFormat="false" ht="15" hidden="false" customHeight="false" outlineLevel="0" collapsed="false">
      <c r="A334" s="35" t="n">
        <v>325</v>
      </c>
      <c r="B334" s="36" t="str">
        <f aca="false">IF($I334="","",INDEX(憑證錄入!$B$6:$B$505,$I334))</f>
        <v/>
      </c>
      <c r="C334" s="37" t="str">
        <f aca="false">IF($I334="","",INDEX(憑證錄入!$A$6:$A$505,$I334)&amp;"")</f>
        <v/>
      </c>
      <c r="D334" s="8" t="str">
        <f aca="false">IF($I334="","",INDEX(憑證錄入!$D$6:$D$505,$I334)&amp;"")</f>
        <v/>
      </c>
      <c r="E334" s="47" t="str">
        <f aca="false">IF($I334="","",INDEX(憑證錄入!$G$6:$G$505,$I334))</f>
        <v/>
      </c>
      <c r="F334" s="47" t="str">
        <f aca="false">IF($I334="","",INDEX(憑證錄入!$H$6:$H$505,$I334))</f>
        <v/>
      </c>
      <c r="G334" s="23" t="str">
        <f aca="false">IF(J334="","",IF(ROUND(J334,2)&gt;0,"借",IF(ROUND(J334,2)&lt;0,"貸","平")))</f>
        <v/>
      </c>
      <c r="H334" s="38" t="str">
        <f aca="false">IF(J334="","",ABS(J334))</f>
        <v/>
      </c>
      <c r="I334" s="33" t="str">
        <f aca="false">IF($B$4="","",IFERROR(MATCH($B$4&amp;"|"&amp;A334,憑證錄入!$O$6:$O$505,0),""))</f>
        <v/>
      </c>
      <c r="J334" s="58" t="str">
        <f aca="false">IF($I334="","",J333+E334-F334)</f>
        <v/>
      </c>
    </row>
    <row r="335" customFormat="false" ht="15" hidden="false" customHeight="false" outlineLevel="0" collapsed="false">
      <c r="A335" s="35" t="n">
        <v>326</v>
      </c>
      <c r="B335" s="36" t="str">
        <f aca="false">IF($I335="","",INDEX(憑證錄入!$B$6:$B$505,$I335))</f>
        <v/>
      </c>
      <c r="C335" s="37" t="str">
        <f aca="false">IF($I335="","",INDEX(憑證錄入!$A$6:$A$505,$I335)&amp;"")</f>
        <v/>
      </c>
      <c r="D335" s="8" t="str">
        <f aca="false">IF($I335="","",INDEX(憑證錄入!$D$6:$D$505,$I335)&amp;"")</f>
        <v/>
      </c>
      <c r="E335" s="47" t="str">
        <f aca="false">IF($I335="","",INDEX(憑證錄入!$G$6:$G$505,$I335))</f>
        <v/>
      </c>
      <c r="F335" s="47" t="str">
        <f aca="false">IF($I335="","",INDEX(憑證錄入!$H$6:$H$505,$I335))</f>
        <v/>
      </c>
      <c r="G335" s="23" t="str">
        <f aca="false">IF(J335="","",IF(ROUND(J335,2)&gt;0,"借",IF(ROUND(J335,2)&lt;0,"貸","平")))</f>
        <v/>
      </c>
      <c r="H335" s="38" t="str">
        <f aca="false">IF(J335="","",ABS(J335))</f>
        <v/>
      </c>
      <c r="I335" s="33" t="str">
        <f aca="false">IF($B$4="","",IFERROR(MATCH($B$4&amp;"|"&amp;A335,憑證錄入!$O$6:$O$505,0),""))</f>
        <v/>
      </c>
      <c r="J335" s="58" t="str">
        <f aca="false">IF($I335="","",J334+E335-F335)</f>
        <v/>
      </c>
    </row>
    <row r="336" customFormat="false" ht="15" hidden="false" customHeight="false" outlineLevel="0" collapsed="false">
      <c r="A336" s="35" t="n">
        <v>327</v>
      </c>
      <c r="B336" s="36" t="str">
        <f aca="false">IF($I336="","",INDEX(憑證錄入!$B$6:$B$505,$I336))</f>
        <v/>
      </c>
      <c r="C336" s="37" t="str">
        <f aca="false">IF($I336="","",INDEX(憑證錄入!$A$6:$A$505,$I336)&amp;"")</f>
        <v/>
      </c>
      <c r="D336" s="8" t="str">
        <f aca="false">IF($I336="","",INDEX(憑證錄入!$D$6:$D$505,$I336)&amp;"")</f>
        <v/>
      </c>
      <c r="E336" s="47" t="str">
        <f aca="false">IF($I336="","",INDEX(憑證錄入!$G$6:$G$505,$I336))</f>
        <v/>
      </c>
      <c r="F336" s="47" t="str">
        <f aca="false">IF($I336="","",INDEX(憑證錄入!$H$6:$H$505,$I336))</f>
        <v/>
      </c>
      <c r="G336" s="23" t="str">
        <f aca="false">IF(J336="","",IF(ROUND(J336,2)&gt;0,"借",IF(ROUND(J336,2)&lt;0,"貸","平")))</f>
        <v/>
      </c>
      <c r="H336" s="38" t="str">
        <f aca="false">IF(J336="","",ABS(J336))</f>
        <v/>
      </c>
      <c r="I336" s="33" t="str">
        <f aca="false">IF($B$4="","",IFERROR(MATCH($B$4&amp;"|"&amp;A336,憑證錄入!$O$6:$O$505,0),""))</f>
        <v/>
      </c>
      <c r="J336" s="58" t="str">
        <f aca="false">IF($I336="","",J335+E336-F336)</f>
        <v/>
      </c>
    </row>
    <row r="337" customFormat="false" ht="15" hidden="false" customHeight="false" outlineLevel="0" collapsed="false">
      <c r="A337" s="35" t="n">
        <v>328</v>
      </c>
      <c r="B337" s="36" t="str">
        <f aca="false">IF($I337="","",INDEX(憑證錄入!$B$6:$B$505,$I337))</f>
        <v/>
      </c>
      <c r="C337" s="37" t="str">
        <f aca="false">IF($I337="","",INDEX(憑證錄入!$A$6:$A$505,$I337)&amp;"")</f>
        <v/>
      </c>
      <c r="D337" s="8" t="str">
        <f aca="false">IF($I337="","",INDEX(憑證錄入!$D$6:$D$505,$I337)&amp;"")</f>
        <v/>
      </c>
      <c r="E337" s="47" t="str">
        <f aca="false">IF($I337="","",INDEX(憑證錄入!$G$6:$G$505,$I337))</f>
        <v/>
      </c>
      <c r="F337" s="47" t="str">
        <f aca="false">IF($I337="","",INDEX(憑證錄入!$H$6:$H$505,$I337))</f>
        <v/>
      </c>
      <c r="G337" s="23" t="str">
        <f aca="false">IF(J337="","",IF(ROUND(J337,2)&gt;0,"借",IF(ROUND(J337,2)&lt;0,"貸","平")))</f>
        <v/>
      </c>
      <c r="H337" s="38" t="str">
        <f aca="false">IF(J337="","",ABS(J337))</f>
        <v/>
      </c>
      <c r="I337" s="33" t="str">
        <f aca="false">IF($B$4="","",IFERROR(MATCH($B$4&amp;"|"&amp;A337,憑證錄入!$O$6:$O$505,0),""))</f>
        <v/>
      </c>
      <c r="J337" s="58" t="str">
        <f aca="false">IF($I337="","",J336+E337-F337)</f>
        <v/>
      </c>
    </row>
    <row r="338" customFormat="false" ht="15" hidden="false" customHeight="false" outlineLevel="0" collapsed="false">
      <c r="A338" s="35" t="n">
        <v>329</v>
      </c>
      <c r="B338" s="36" t="str">
        <f aca="false">IF($I338="","",INDEX(憑證錄入!$B$6:$B$505,$I338))</f>
        <v/>
      </c>
      <c r="C338" s="37" t="str">
        <f aca="false">IF($I338="","",INDEX(憑證錄入!$A$6:$A$505,$I338)&amp;"")</f>
        <v/>
      </c>
      <c r="D338" s="8" t="str">
        <f aca="false">IF($I338="","",INDEX(憑證錄入!$D$6:$D$505,$I338)&amp;"")</f>
        <v/>
      </c>
      <c r="E338" s="47" t="str">
        <f aca="false">IF($I338="","",INDEX(憑證錄入!$G$6:$G$505,$I338))</f>
        <v/>
      </c>
      <c r="F338" s="47" t="str">
        <f aca="false">IF($I338="","",INDEX(憑證錄入!$H$6:$H$505,$I338))</f>
        <v/>
      </c>
      <c r="G338" s="23" t="str">
        <f aca="false">IF(J338="","",IF(ROUND(J338,2)&gt;0,"借",IF(ROUND(J338,2)&lt;0,"貸","平")))</f>
        <v/>
      </c>
      <c r="H338" s="38" t="str">
        <f aca="false">IF(J338="","",ABS(J338))</f>
        <v/>
      </c>
      <c r="I338" s="33" t="str">
        <f aca="false">IF($B$4="","",IFERROR(MATCH($B$4&amp;"|"&amp;A338,憑證錄入!$O$6:$O$505,0),""))</f>
        <v/>
      </c>
      <c r="J338" s="58" t="str">
        <f aca="false">IF($I338="","",J337+E338-F338)</f>
        <v/>
      </c>
    </row>
    <row r="339" customFormat="false" ht="15" hidden="false" customHeight="false" outlineLevel="0" collapsed="false">
      <c r="A339" s="35" t="n">
        <v>330</v>
      </c>
      <c r="B339" s="36" t="str">
        <f aca="false">IF($I339="","",INDEX(憑證錄入!$B$6:$B$505,$I339))</f>
        <v/>
      </c>
      <c r="C339" s="37" t="str">
        <f aca="false">IF($I339="","",INDEX(憑證錄入!$A$6:$A$505,$I339)&amp;"")</f>
        <v/>
      </c>
      <c r="D339" s="8" t="str">
        <f aca="false">IF($I339="","",INDEX(憑證錄入!$D$6:$D$505,$I339)&amp;"")</f>
        <v/>
      </c>
      <c r="E339" s="47" t="str">
        <f aca="false">IF($I339="","",INDEX(憑證錄入!$G$6:$G$505,$I339))</f>
        <v/>
      </c>
      <c r="F339" s="47" t="str">
        <f aca="false">IF($I339="","",INDEX(憑證錄入!$H$6:$H$505,$I339))</f>
        <v/>
      </c>
      <c r="G339" s="23" t="str">
        <f aca="false">IF(J339="","",IF(ROUND(J339,2)&gt;0,"借",IF(ROUND(J339,2)&lt;0,"貸","平")))</f>
        <v/>
      </c>
      <c r="H339" s="38" t="str">
        <f aca="false">IF(J339="","",ABS(J339))</f>
        <v/>
      </c>
      <c r="I339" s="33" t="str">
        <f aca="false">IF($B$4="","",IFERROR(MATCH($B$4&amp;"|"&amp;A339,憑證錄入!$O$6:$O$505,0),""))</f>
        <v/>
      </c>
      <c r="J339" s="58" t="str">
        <f aca="false">IF($I339="","",J338+E339-F339)</f>
        <v/>
      </c>
    </row>
    <row r="340" customFormat="false" ht="15" hidden="false" customHeight="false" outlineLevel="0" collapsed="false">
      <c r="A340" s="35" t="n">
        <v>331</v>
      </c>
      <c r="B340" s="36" t="str">
        <f aca="false">IF($I340="","",INDEX(憑證錄入!$B$6:$B$505,$I340))</f>
        <v/>
      </c>
      <c r="C340" s="37" t="str">
        <f aca="false">IF($I340="","",INDEX(憑證錄入!$A$6:$A$505,$I340)&amp;"")</f>
        <v/>
      </c>
      <c r="D340" s="8" t="str">
        <f aca="false">IF($I340="","",INDEX(憑證錄入!$D$6:$D$505,$I340)&amp;"")</f>
        <v/>
      </c>
      <c r="E340" s="47" t="str">
        <f aca="false">IF($I340="","",INDEX(憑證錄入!$G$6:$G$505,$I340))</f>
        <v/>
      </c>
      <c r="F340" s="47" t="str">
        <f aca="false">IF($I340="","",INDEX(憑證錄入!$H$6:$H$505,$I340))</f>
        <v/>
      </c>
      <c r="G340" s="23" t="str">
        <f aca="false">IF(J340="","",IF(ROUND(J340,2)&gt;0,"借",IF(ROUND(J340,2)&lt;0,"貸","平")))</f>
        <v/>
      </c>
      <c r="H340" s="38" t="str">
        <f aca="false">IF(J340="","",ABS(J340))</f>
        <v/>
      </c>
      <c r="I340" s="33" t="str">
        <f aca="false">IF($B$4="","",IFERROR(MATCH($B$4&amp;"|"&amp;A340,憑證錄入!$O$6:$O$505,0),""))</f>
        <v/>
      </c>
      <c r="J340" s="58" t="str">
        <f aca="false">IF($I340="","",J339+E340-F340)</f>
        <v/>
      </c>
    </row>
    <row r="341" customFormat="false" ht="15" hidden="false" customHeight="false" outlineLevel="0" collapsed="false">
      <c r="A341" s="35" t="n">
        <v>332</v>
      </c>
      <c r="B341" s="36" t="str">
        <f aca="false">IF($I341="","",INDEX(憑證錄入!$B$6:$B$505,$I341))</f>
        <v/>
      </c>
      <c r="C341" s="37" t="str">
        <f aca="false">IF($I341="","",INDEX(憑證錄入!$A$6:$A$505,$I341)&amp;"")</f>
        <v/>
      </c>
      <c r="D341" s="8" t="str">
        <f aca="false">IF($I341="","",INDEX(憑證錄入!$D$6:$D$505,$I341)&amp;"")</f>
        <v/>
      </c>
      <c r="E341" s="47" t="str">
        <f aca="false">IF($I341="","",INDEX(憑證錄入!$G$6:$G$505,$I341))</f>
        <v/>
      </c>
      <c r="F341" s="47" t="str">
        <f aca="false">IF($I341="","",INDEX(憑證錄入!$H$6:$H$505,$I341))</f>
        <v/>
      </c>
      <c r="G341" s="23" t="str">
        <f aca="false">IF(J341="","",IF(ROUND(J341,2)&gt;0,"借",IF(ROUND(J341,2)&lt;0,"貸","平")))</f>
        <v/>
      </c>
      <c r="H341" s="38" t="str">
        <f aca="false">IF(J341="","",ABS(J341))</f>
        <v/>
      </c>
      <c r="I341" s="33" t="str">
        <f aca="false">IF($B$4="","",IFERROR(MATCH($B$4&amp;"|"&amp;A341,憑證錄入!$O$6:$O$505,0),""))</f>
        <v/>
      </c>
      <c r="J341" s="58" t="str">
        <f aca="false">IF($I341="","",J340+E341-F341)</f>
        <v/>
      </c>
    </row>
    <row r="342" customFormat="false" ht="15" hidden="false" customHeight="false" outlineLevel="0" collapsed="false">
      <c r="A342" s="35" t="n">
        <v>333</v>
      </c>
      <c r="B342" s="36" t="str">
        <f aca="false">IF($I342="","",INDEX(憑證錄入!$B$6:$B$505,$I342))</f>
        <v/>
      </c>
      <c r="C342" s="37" t="str">
        <f aca="false">IF($I342="","",INDEX(憑證錄入!$A$6:$A$505,$I342)&amp;"")</f>
        <v/>
      </c>
      <c r="D342" s="8" t="str">
        <f aca="false">IF($I342="","",INDEX(憑證錄入!$D$6:$D$505,$I342)&amp;"")</f>
        <v/>
      </c>
      <c r="E342" s="47" t="str">
        <f aca="false">IF($I342="","",INDEX(憑證錄入!$G$6:$G$505,$I342))</f>
        <v/>
      </c>
      <c r="F342" s="47" t="str">
        <f aca="false">IF($I342="","",INDEX(憑證錄入!$H$6:$H$505,$I342))</f>
        <v/>
      </c>
      <c r="G342" s="23" t="str">
        <f aca="false">IF(J342="","",IF(ROUND(J342,2)&gt;0,"借",IF(ROUND(J342,2)&lt;0,"貸","平")))</f>
        <v/>
      </c>
      <c r="H342" s="38" t="str">
        <f aca="false">IF(J342="","",ABS(J342))</f>
        <v/>
      </c>
      <c r="I342" s="33" t="str">
        <f aca="false">IF($B$4="","",IFERROR(MATCH($B$4&amp;"|"&amp;A342,憑證錄入!$O$6:$O$505,0),""))</f>
        <v/>
      </c>
      <c r="J342" s="58" t="str">
        <f aca="false">IF($I342="","",J341+E342-F342)</f>
        <v/>
      </c>
    </row>
    <row r="343" customFormat="false" ht="15" hidden="false" customHeight="false" outlineLevel="0" collapsed="false">
      <c r="A343" s="35" t="n">
        <v>334</v>
      </c>
      <c r="B343" s="36" t="str">
        <f aca="false">IF($I343="","",INDEX(憑證錄入!$B$6:$B$505,$I343))</f>
        <v/>
      </c>
      <c r="C343" s="37" t="str">
        <f aca="false">IF($I343="","",INDEX(憑證錄入!$A$6:$A$505,$I343)&amp;"")</f>
        <v/>
      </c>
      <c r="D343" s="8" t="str">
        <f aca="false">IF($I343="","",INDEX(憑證錄入!$D$6:$D$505,$I343)&amp;"")</f>
        <v/>
      </c>
      <c r="E343" s="47" t="str">
        <f aca="false">IF($I343="","",INDEX(憑證錄入!$G$6:$G$505,$I343))</f>
        <v/>
      </c>
      <c r="F343" s="47" t="str">
        <f aca="false">IF($I343="","",INDEX(憑證錄入!$H$6:$H$505,$I343))</f>
        <v/>
      </c>
      <c r="G343" s="23" t="str">
        <f aca="false">IF(J343="","",IF(ROUND(J343,2)&gt;0,"借",IF(ROUND(J343,2)&lt;0,"貸","平")))</f>
        <v/>
      </c>
      <c r="H343" s="38" t="str">
        <f aca="false">IF(J343="","",ABS(J343))</f>
        <v/>
      </c>
      <c r="I343" s="33" t="str">
        <f aca="false">IF($B$4="","",IFERROR(MATCH($B$4&amp;"|"&amp;A343,憑證錄入!$O$6:$O$505,0),""))</f>
        <v/>
      </c>
      <c r="J343" s="58" t="str">
        <f aca="false">IF($I343="","",J342+E343-F343)</f>
        <v/>
      </c>
    </row>
    <row r="344" customFormat="false" ht="15" hidden="false" customHeight="false" outlineLevel="0" collapsed="false">
      <c r="A344" s="35" t="n">
        <v>335</v>
      </c>
      <c r="B344" s="36" t="str">
        <f aca="false">IF($I344="","",INDEX(憑證錄入!$B$6:$B$505,$I344))</f>
        <v/>
      </c>
      <c r="C344" s="37" t="str">
        <f aca="false">IF($I344="","",INDEX(憑證錄入!$A$6:$A$505,$I344)&amp;"")</f>
        <v/>
      </c>
      <c r="D344" s="8" t="str">
        <f aca="false">IF($I344="","",INDEX(憑證錄入!$D$6:$D$505,$I344)&amp;"")</f>
        <v/>
      </c>
      <c r="E344" s="47" t="str">
        <f aca="false">IF($I344="","",INDEX(憑證錄入!$G$6:$G$505,$I344))</f>
        <v/>
      </c>
      <c r="F344" s="47" t="str">
        <f aca="false">IF($I344="","",INDEX(憑證錄入!$H$6:$H$505,$I344))</f>
        <v/>
      </c>
      <c r="G344" s="23" t="str">
        <f aca="false">IF(J344="","",IF(ROUND(J344,2)&gt;0,"借",IF(ROUND(J344,2)&lt;0,"貸","平")))</f>
        <v/>
      </c>
      <c r="H344" s="38" t="str">
        <f aca="false">IF(J344="","",ABS(J344))</f>
        <v/>
      </c>
      <c r="I344" s="33" t="str">
        <f aca="false">IF($B$4="","",IFERROR(MATCH($B$4&amp;"|"&amp;A344,憑證錄入!$O$6:$O$505,0),""))</f>
        <v/>
      </c>
      <c r="J344" s="58" t="str">
        <f aca="false">IF($I344="","",J343+E344-F344)</f>
        <v/>
      </c>
    </row>
    <row r="345" customFormat="false" ht="15" hidden="false" customHeight="false" outlineLevel="0" collapsed="false">
      <c r="A345" s="35" t="n">
        <v>336</v>
      </c>
      <c r="B345" s="36" t="str">
        <f aca="false">IF($I345="","",INDEX(憑證錄入!$B$6:$B$505,$I345))</f>
        <v/>
      </c>
      <c r="C345" s="37" t="str">
        <f aca="false">IF($I345="","",INDEX(憑證錄入!$A$6:$A$505,$I345)&amp;"")</f>
        <v/>
      </c>
      <c r="D345" s="8" t="str">
        <f aca="false">IF($I345="","",INDEX(憑證錄入!$D$6:$D$505,$I345)&amp;"")</f>
        <v/>
      </c>
      <c r="E345" s="47" t="str">
        <f aca="false">IF($I345="","",INDEX(憑證錄入!$G$6:$G$505,$I345))</f>
        <v/>
      </c>
      <c r="F345" s="47" t="str">
        <f aca="false">IF($I345="","",INDEX(憑證錄入!$H$6:$H$505,$I345))</f>
        <v/>
      </c>
      <c r="G345" s="23" t="str">
        <f aca="false">IF(J345="","",IF(ROUND(J345,2)&gt;0,"借",IF(ROUND(J345,2)&lt;0,"貸","平")))</f>
        <v/>
      </c>
      <c r="H345" s="38" t="str">
        <f aca="false">IF(J345="","",ABS(J345))</f>
        <v/>
      </c>
      <c r="I345" s="33" t="str">
        <f aca="false">IF($B$4="","",IFERROR(MATCH($B$4&amp;"|"&amp;A345,憑證錄入!$O$6:$O$505,0),""))</f>
        <v/>
      </c>
      <c r="J345" s="58" t="str">
        <f aca="false">IF($I345="","",J344+E345-F345)</f>
        <v/>
      </c>
    </row>
    <row r="346" customFormat="false" ht="15" hidden="false" customHeight="false" outlineLevel="0" collapsed="false">
      <c r="A346" s="35" t="n">
        <v>337</v>
      </c>
      <c r="B346" s="36" t="str">
        <f aca="false">IF($I346="","",INDEX(憑證錄入!$B$6:$B$505,$I346))</f>
        <v/>
      </c>
      <c r="C346" s="37" t="str">
        <f aca="false">IF($I346="","",INDEX(憑證錄入!$A$6:$A$505,$I346)&amp;"")</f>
        <v/>
      </c>
      <c r="D346" s="8" t="str">
        <f aca="false">IF($I346="","",INDEX(憑證錄入!$D$6:$D$505,$I346)&amp;"")</f>
        <v/>
      </c>
      <c r="E346" s="47" t="str">
        <f aca="false">IF($I346="","",INDEX(憑證錄入!$G$6:$G$505,$I346))</f>
        <v/>
      </c>
      <c r="F346" s="47" t="str">
        <f aca="false">IF($I346="","",INDEX(憑證錄入!$H$6:$H$505,$I346))</f>
        <v/>
      </c>
      <c r="G346" s="23" t="str">
        <f aca="false">IF(J346="","",IF(ROUND(J346,2)&gt;0,"借",IF(ROUND(J346,2)&lt;0,"貸","平")))</f>
        <v/>
      </c>
      <c r="H346" s="38" t="str">
        <f aca="false">IF(J346="","",ABS(J346))</f>
        <v/>
      </c>
      <c r="I346" s="33" t="str">
        <f aca="false">IF($B$4="","",IFERROR(MATCH($B$4&amp;"|"&amp;A346,憑證錄入!$O$6:$O$505,0),""))</f>
        <v/>
      </c>
      <c r="J346" s="58" t="str">
        <f aca="false">IF($I346="","",J345+E346-F346)</f>
        <v/>
      </c>
    </row>
    <row r="347" customFormat="false" ht="15" hidden="false" customHeight="false" outlineLevel="0" collapsed="false">
      <c r="A347" s="35" t="n">
        <v>338</v>
      </c>
      <c r="B347" s="36" t="str">
        <f aca="false">IF($I347="","",INDEX(憑證錄入!$B$6:$B$505,$I347))</f>
        <v/>
      </c>
      <c r="C347" s="37" t="str">
        <f aca="false">IF($I347="","",INDEX(憑證錄入!$A$6:$A$505,$I347)&amp;"")</f>
        <v/>
      </c>
      <c r="D347" s="8" t="str">
        <f aca="false">IF($I347="","",INDEX(憑證錄入!$D$6:$D$505,$I347)&amp;"")</f>
        <v/>
      </c>
      <c r="E347" s="47" t="str">
        <f aca="false">IF($I347="","",INDEX(憑證錄入!$G$6:$G$505,$I347))</f>
        <v/>
      </c>
      <c r="F347" s="47" t="str">
        <f aca="false">IF($I347="","",INDEX(憑證錄入!$H$6:$H$505,$I347))</f>
        <v/>
      </c>
      <c r="G347" s="23" t="str">
        <f aca="false">IF(J347="","",IF(ROUND(J347,2)&gt;0,"借",IF(ROUND(J347,2)&lt;0,"貸","平")))</f>
        <v/>
      </c>
      <c r="H347" s="38" t="str">
        <f aca="false">IF(J347="","",ABS(J347))</f>
        <v/>
      </c>
      <c r="I347" s="33" t="str">
        <f aca="false">IF($B$4="","",IFERROR(MATCH($B$4&amp;"|"&amp;A347,憑證錄入!$O$6:$O$505,0),""))</f>
        <v/>
      </c>
      <c r="J347" s="58" t="str">
        <f aca="false">IF($I347="","",J346+E347-F347)</f>
        <v/>
      </c>
    </row>
    <row r="348" customFormat="false" ht="15" hidden="false" customHeight="false" outlineLevel="0" collapsed="false">
      <c r="A348" s="35" t="n">
        <v>339</v>
      </c>
      <c r="B348" s="36" t="str">
        <f aca="false">IF($I348="","",INDEX(憑證錄入!$B$6:$B$505,$I348))</f>
        <v/>
      </c>
      <c r="C348" s="37" t="str">
        <f aca="false">IF($I348="","",INDEX(憑證錄入!$A$6:$A$505,$I348)&amp;"")</f>
        <v/>
      </c>
      <c r="D348" s="8" t="str">
        <f aca="false">IF($I348="","",INDEX(憑證錄入!$D$6:$D$505,$I348)&amp;"")</f>
        <v/>
      </c>
      <c r="E348" s="47" t="str">
        <f aca="false">IF($I348="","",INDEX(憑證錄入!$G$6:$G$505,$I348))</f>
        <v/>
      </c>
      <c r="F348" s="47" t="str">
        <f aca="false">IF($I348="","",INDEX(憑證錄入!$H$6:$H$505,$I348))</f>
        <v/>
      </c>
      <c r="G348" s="23" t="str">
        <f aca="false">IF(J348="","",IF(ROUND(J348,2)&gt;0,"借",IF(ROUND(J348,2)&lt;0,"貸","平")))</f>
        <v/>
      </c>
      <c r="H348" s="38" t="str">
        <f aca="false">IF(J348="","",ABS(J348))</f>
        <v/>
      </c>
      <c r="I348" s="33" t="str">
        <f aca="false">IF($B$4="","",IFERROR(MATCH($B$4&amp;"|"&amp;A348,憑證錄入!$O$6:$O$505,0),""))</f>
        <v/>
      </c>
      <c r="J348" s="58" t="str">
        <f aca="false">IF($I348="","",J347+E348-F348)</f>
        <v/>
      </c>
    </row>
    <row r="349" customFormat="false" ht="15" hidden="false" customHeight="false" outlineLevel="0" collapsed="false">
      <c r="A349" s="35" t="n">
        <v>340</v>
      </c>
      <c r="B349" s="36" t="str">
        <f aca="false">IF($I349="","",INDEX(憑證錄入!$B$6:$B$505,$I349))</f>
        <v/>
      </c>
      <c r="C349" s="37" t="str">
        <f aca="false">IF($I349="","",INDEX(憑證錄入!$A$6:$A$505,$I349)&amp;"")</f>
        <v/>
      </c>
      <c r="D349" s="8" t="str">
        <f aca="false">IF($I349="","",INDEX(憑證錄入!$D$6:$D$505,$I349)&amp;"")</f>
        <v/>
      </c>
      <c r="E349" s="47" t="str">
        <f aca="false">IF($I349="","",INDEX(憑證錄入!$G$6:$G$505,$I349))</f>
        <v/>
      </c>
      <c r="F349" s="47" t="str">
        <f aca="false">IF($I349="","",INDEX(憑證錄入!$H$6:$H$505,$I349))</f>
        <v/>
      </c>
      <c r="G349" s="23" t="str">
        <f aca="false">IF(J349="","",IF(ROUND(J349,2)&gt;0,"借",IF(ROUND(J349,2)&lt;0,"貸","平")))</f>
        <v/>
      </c>
      <c r="H349" s="38" t="str">
        <f aca="false">IF(J349="","",ABS(J349))</f>
        <v/>
      </c>
      <c r="I349" s="33" t="str">
        <f aca="false">IF($B$4="","",IFERROR(MATCH($B$4&amp;"|"&amp;A349,憑證錄入!$O$6:$O$505,0),""))</f>
        <v/>
      </c>
      <c r="J349" s="58" t="str">
        <f aca="false">IF($I349="","",J348+E349-F349)</f>
        <v/>
      </c>
    </row>
    <row r="350" customFormat="false" ht="15" hidden="false" customHeight="false" outlineLevel="0" collapsed="false">
      <c r="A350" s="35" t="n">
        <v>341</v>
      </c>
      <c r="B350" s="36" t="str">
        <f aca="false">IF($I350="","",INDEX(憑證錄入!$B$6:$B$505,$I350))</f>
        <v/>
      </c>
      <c r="C350" s="37" t="str">
        <f aca="false">IF($I350="","",INDEX(憑證錄入!$A$6:$A$505,$I350)&amp;"")</f>
        <v/>
      </c>
      <c r="D350" s="8" t="str">
        <f aca="false">IF($I350="","",INDEX(憑證錄入!$D$6:$D$505,$I350)&amp;"")</f>
        <v/>
      </c>
      <c r="E350" s="47" t="str">
        <f aca="false">IF($I350="","",INDEX(憑證錄入!$G$6:$G$505,$I350))</f>
        <v/>
      </c>
      <c r="F350" s="47" t="str">
        <f aca="false">IF($I350="","",INDEX(憑證錄入!$H$6:$H$505,$I350))</f>
        <v/>
      </c>
      <c r="G350" s="23" t="str">
        <f aca="false">IF(J350="","",IF(ROUND(J350,2)&gt;0,"借",IF(ROUND(J350,2)&lt;0,"貸","平")))</f>
        <v/>
      </c>
      <c r="H350" s="38" t="str">
        <f aca="false">IF(J350="","",ABS(J350))</f>
        <v/>
      </c>
      <c r="I350" s="33" t="str">
        <f aca="false">IF($B$4="","",IFERROR(MATCH($B$4&amp;"|"&amp;A350,憑證錄入!$O$6:$O$505,0),""))</f>
        <v/>
      </c>
      <c r="J350" s="58" t="str">
        <f aca="false">IF($I350="","",J349+E350-F350)</f>
        <v/>
      </c>
    </row>
    <row r="351" customFormat="false" ht="15" hidden="false" customHeight="false" outlineLevel="0" collapsed="false">
      <c r="A351" s="35" t="n">
        <v>342</v>
      </c>
      <c r="B351" s="36" t="str">
        <f aca="false">IF($I351="","",INDEX(憑證錄入!$B$6:$B$505,$I351))</f>
        <v/>
      </c>
      <c r="C351" s="37" t="str">
        <f aca="false">IF($I351="","",INDEX(憑證錄入!$A$6:$A$505,$I351)&amp;"")</f>
        <v/>
      </c>
      <c r="D351" s="8" t="str">
        <f aca="false">IF($I351="","",INDEX(憑證錄入!$D$6:$D$505,$I351)&amp;"")</f>
        <v/>
      </c>
      <c r="E351" s="47" t="str">
        <f aca="false">IF($I351="","",INDEX(憑證錄入!$G$6:$G$505,$I351))</f>
        <v/>
      </c>
      <c r="F351" s="47" t="str">
        <f aca="false">IF($I351="","",INDEX(憑證錄入!$H$6:$H$505,$I351))</f>
        <v/>
      </c>
      <c r="G351" s="23" t="str">
        <f aca="false">IF(J351="","",IF(ROUND(J351,2)&gt;0,"借",IF(ROUND(J351,2)&lt;0,"貸","平")))</f>
        <v/>
      </c>
      <c r="H351" s="38" t="str">
        <f aca="false">IF(J351="","",ABS(J351))</f>
        <v/>
      </c>
      <c r="I351" s="33" t="str">
        <f aca="false">IF($B$4="","",IFERROR(MATCH($B$4&amp;"|"&amp;A351,憑證錄入!$O$6:$O$505,0),""))</f>
        <v/>
      </c>
      <c r="J351" s="58" t="str">
        <f aca="false">IF($I351="","",J350+E351-F351)</f>
        <v/>
      </c>
    </row>
    <row r="352" customFormat="false" ht="15" hidden="false" customHeight="false" outlineLevel="0" collapsed="false">
      <c r="A352" s="35" t="n">
        <v>343</v>
      </c>
      <c r="B352" s="36" t="str">
        <f aca="false">IF($I352="","",INDEX(憑證錄入!$B$6:$B$505,$I352))</f>
        <v/>
      </c>
      <c r="C352" s="37" t="str">
        <f aca="false">IF($I352="","",INDEX(憑證錄入!$A$6:$A$505,$I352)&amp;"")</f>
        <v/>
      </c>
      <c r="D352" s="8" t="str">
        <f aca="false">IF($I352="","",INDEX(憑證錄入!$D$6:$D$505,$I352)&amp;"")</f>
        <v/>
      </c>
      <c r="E352" s="47" t="str">
        <f aca="false">IF($I352="","",INDEX(憑證錄入!$G$6:$G$505,$I352))</f>
        <v/>
      </c>
      <c r="F352" s="47" t="str">
        <f aca="false">IF($I352="","",INDEX(憑證錄入!$H$6:$H$505,$I352))</f>
        <v/>
      </c>
      <c r="G352" s="23" t="str">
        <f aca="false">IF(J352="","",IF(ROUND(J352,2)&gt;0,"借",IF(ROUND(J352,2)&lt;0,"貸","平")))</f>
        <v/>
      </c>
      <c r="H352" s="38" t="str">
        <f aca="false">IF(J352="","",ABS(J352))</f>
        <v/>
      </c>
      <c r="I352" s="33" t="str">
        <f aca="false">IF($B$4="","",IFERROR(MATCH($B$4&amp;"|"&amp;A352,憑證錄入!$O$6:$O$505,0),""))</f>
        <v/>
      </c>
      <c r="J352" s="58" t="str">
        <f aca="false">IF($I352="","",J351+E352-F352)</f>
        <v/>
      </c>
    </row>
    <row r="353" customFormat="false" ht="15" hidden="false" customHeight="false" outlineLevel="0" collapsed="false">
      <c r="A353" s="35" t="n">
        <v>344</v>
      </c>
      <c r="B353" s="36" t="str">
        <f aca="false">IF($I353="","",INDEX(憑證錄入!$B$6:$B$505,$I353))</f>
        <v/>
      </c>
      <c r="C353" s="37" t="str">
        <f aca="false">IF($I353="","",INDEX(憑證錄入!$A$6:$A$505,$I353)&amp;"")</f>
        <v/>
      </c>
      <c r="D353" s="8" t="str">
        <f aca="false">IF($I353="","",INDEX(憑證錄入!$D$6:$D$505,$I353)&amp;"")</f>
        <v/>
      </c>
      <c r="E353" s="47" t="str">
        <f aca="false">IF($I353="","",INDEX(憑證錄入!$G$6:$G$505,$I353))</f>
        <v/>
      </c>
      <c r="F353" s="47" t="str">
        <f aca="false">IF($I353="","",INDEX(憑證錄入!$H$6:$H$505,$I353))</f>
        <v/>
      </c>
      <c r="G353" s="23" t="str">
        <f aca="false">IF(J353="","",IF(ROUND(J353,2)&gt;0,"借",IF(ROUND(J353,2)&lt;0,"貸","平")))</f>
        <v/>
      </c>
      <c r="H353" s="38" t="str">
        <f aca="false">IF(J353="","",ABS(J353))</f>
        <v/>
      </c>
      <c r="I353" s="33" t="str">
        <f aca="false">IF($B$4="","",IFERROR(MATCH($B$4&amp;"|"&amp;A353,憑證錄入!$O$6:$O$505,0),""))</f>
        <v/>
      </c>
      <c r="J353" s="58" t="str">
        <f aca="false">IF($I353="","",J352+E353-F353)</f>
        <v/>
      </c>
    </row>
    <row r="354" customFormat="false" ht="15" hidden="false" customHeight="false" outlineLevel="0" collapsed="false">
      <c r="A354" s="35" t="n">
        <v>345</v>
      </c>
      <c r="B354" s="36" t="str">
        <f aca="false">IF($I354="","",INDEX(憑證錄入!$B$6:$B$505,$I354))</f>
        <v/>
      </c>
      <c r="C354" s="37" t="str">
        <f aca="false">IF($I354="","",INDEX(憑證錄入!$A$6:$A$505,$I354)&amp;"")</f>
        <v/>
      </c>
      <c r="D354" s="8" t="str">
        <f aca="false">IF($I354="","",INDEX(憑證錄入!$D$6:$D$505,$I354)&amp;"")</f>
        <v/>
      </c>
      <c r="E354" s="47" t="str">
        <f aca="false">IF($I354="","",INDEX(憑證錄入!$G$6:$G$505,$I354))</f>
        <v/>
      </c>
      <c r="F354" s="47" t="str">
        <f aca="false">IF($I354="","",INDEX(憑證錄入!$H$6:$H$505,$I354))</f>
        <v/>
      </c>
      <c r="G354" s="23" t="str">
        <f aca="false">IF(J354="","",IF(ROUND(J354,2)&gt;0,"借",IF(ROUND(J354,2)&lt;0,"貸","平")))</f>
        <v/>
      </c>
      <c r="H354" s="38" t="str">
        <f aca="false">IF(J354="","",ABS(J354))</f>
        <v/>
      </c>
      <c r="I354" s="33" t="str">
        <f aca="false">IF($B$4="","",IFERROR(MATCH($B$4&amp;"|"&amp;A354,憑證錄入!$O$6:$O$505,0),""))</f>
        <v/>
      </c>
      <c r="J354" s="58" t="str">
        <f aca="false">IF($I354="","",J353+E354-F354)</f>
        <v/>
      </c>
    </row>
    <row r="355" customFormat="false" ht="15" hidden="false" customHeight="false" outlineLevel="0" collapsed="false">
      <c r="A355" s="35" t="n">
        <v>346</v>
      </c>
      <c r="B355" s="36" t="str">
        <f aca="false">IF($I355="","",INDEX(憑證錄入!$B$6:$B$505,$I355))</f>
        <v/>
      </c>
      <c r="C355" s="37" t="str">
        <f aca="false">IF($I355="","",INDEX(憑證錄入!$A$6:$A$505,$I355)&amp;"")</f>
        <v/>
      </c>
      <c r="D355" s="8" t="str">
        <f aca="false">IF($I355="","",INDEX(憑證錄入!$D$6:$D$505,$I355)&amp;"")</f>
        <v/>
      </c>
      <c r="E355" s="47" t="str">
        <f aca="false">IF($I355="","",INDEX(憑證錄入!$G$6:$G$505,$I355))</f>
        <v/>
      </c>
      <c r="F355" s="47" t="str">
        <f aca="false">IF($I355="","",INDEX(憑證錄入!$H$6:$H$505,$I355))</f>
        <v/>
      </c>
      <c r="G355" s="23" t="str">
        <f aca="false">IF(J355="","",IF(ROUND(J355,2)&gt;0,"借",IF(ROUND(J355,2)&lt;0,"貸","平")))</f>
        <v/>
      </c>
      <c r="H355" s="38" t="str">
        <f aca="false">IF(J355="","",ABS(J355))</f>
        <v/>
      </c>
      <c r="I355" s="33" t="str">
        <f aca="false">IF($B$4="","",IFERROR(MATCH($B$4&amp;"|"&amp;A355,憑證錄入!$O$6:$O$505,0),""))</f>
        <v/>
      </c>
      <c r="J355" s="58" t="str">
        <f aca="false">IF($I355="","",J354+E355-F355)</f>
        <v/>
      </c>
    </row>
    <row r="356" customFormat="false" ht="15" hidden="false" customHeight="false" outlineLevel="0" collapsed="false">
      <c r="A356" s="35" t="n">
        <v>347</v>
      </c>
      <c r="B356" s="36" t="str">
        <f aca="false">IF($I356="","",INDEX(憑證錄入!$B$6:$B$505,$I356))</f>
        <v/>
      </c>
      <c r="C356" s="37" t="str">
        <f aca="false">IF($I356="","",INDEX(憑證錄入!$A$6:$A$505,$I356)&amp;"")</f>
        <v/>
      </c>
      <c r="D356" s="8" t="str">
        <f aca="false">IF($I356="","",INDEX(憑證錄入!$D$6:$D$505,$I356)&amp;"")</f>
        <v/>
      </c>
      <c r="E356" s="47" t="str">
        <f aca="false">IF($I356="","",INDEX(憑證錄入!$G$6:$G$505,$I356))</f>
        <v/>
      </c>
      <c r="F356" s="47" t="str">
        <f aca="false">IF($I356="","",INDEX(憑證錄入!$H$6:$H$505,$I356))</f>
        <v/>
      </c>
      <c r="G356" s="23" t="str">
        <f aca="false">IF(J356="","",IF(ROUND(J356,2)&gt;0,"借",IF(ROUND(J356,2)&lt;0,"貸","平")))</f>
        <v/>
      </c>
      <c r="H356" s="38" t="str">
        <f aca="false">IF(J356="","",ABS(J356))</f>
        <v/>
      </c>
      <c r="I356" s="33" t="str">
        <f aca="false">IF($B$4="","",IFERROR(MATCH($B$4&amp;"|"&amp;A356,憑證錄入!$O$6:$O$505,0),""))</f>
        <v/>
      </c>
      <c r="J356" s="58" t="str">
        <f aca="false">IF($I356="","",J355+E356-F356)</f>
        <v/>
      </c>
    </row>
    <row r="357" customFormat="false" ht="15" hidden="false" customHeight="false" outlineLevel="0" collapsed="false">
      <c r="A357" s="35" t="n">
        <v>348</v>
      </c>
      <c r="B357" s="36" t="str">
        <f aca="false">IF($I357="","",INDEX(憑證錄入!$B$6:$B$505,$I357))</f>
        <v/>
      </c>
      <c r="C357" s="37" t="str">
        <f aca="false">IF($I357="","",INDEX(憑證錄入!$A$6:$A$505,$I357)&amp;"")</f>
        <v/>
      </c>
      <c r="D357" s="8" t="str">
        <f aca="false">IF($I357="","",INDEX(憑證錄入!$D$6:$D$505,$I357)&amp;"")</f>
        <v/>
      </c>
      <c r="E357" s="47" t="str">
        <f aca="false">IF($I357="","",INDEX(憑證錄入!$G$6:$G$505,$I357))</f>
        <v/>
      </c>
      <c r="F357" s="47" t="str">
        <f aca="false">IF($I357="","",INDEX(憑證錄入!$H$6:$H$505,$I357))</f>
        <v/>
      </c>
      <c r="G357" s="23" t="str">
        <f aca="false">IF(J357="","",IF(ROUND(J357,2)&gt;0,"借",IF(ROUND(J357,2)&lt;0,"貸","平")))</f>
        <v/>
      </c>
      <c r="H357" s="38" t="str">
        <f aca="false">IF(J357="","",ABS(J357))</f>
        <v/>
      </c>
      <c r="I357" s="33" t="str">
        <f aca="false">IF($B$4="","",IFERROR(MATCH($B$4&amp;"|"&amp;A357,憑證錄入!$O$6:$O$505,0),""))</f>
        <v/>
      </c>
      <c r="J357" s="58" t="str">
        <f aca="false">IF($I357="","",J356+E357-F357)</f>
        <v/>
      </c>
    </row>
    <row r="358" customFormat="false" ht="15" hidden="false" customHeight="false" outlineLevel="0" collapsed="false">
      <c r="A358" s="35" t="n">
        <v>349</v>
      </c>
      <c r="B358" s="36" t="str">
        <f aca="false">IF($I358="","",INDEX(憑證錄入!$B$6:$B$505,$I358))</f>
        <v/>
      </c>
      <c r="C358" s="37" t="str">
        <f aca="false">IF($I358="","",INDEX(憑證錄入!$A$6:$A$505,$I358)&amp;"")</f>
        <v/>
      </c>
      <c r="D358" s="8" t="str">
        <f aca="false">IF($I358="","",INDEX(憑證錄入!$D$6:$D$505,$I358)&amp;"")</f>
        <v/>
      </c>
      <c r="E358" s="47" t="str">
        <f aca="false">IF($I358="","",INDEX(憑證錄入!$G$6:$G$505,$I358))</f>
        <v/>
      </c>
      <c r="F358" s="47" t="str">
        <f aca="false">IF($I358="","",INDEX(憑證錄入!$H$6:$H$505,$I358))</f>
        <v/>
      </c>
      <c r="G358" s="23" t="str">
        <f aca="false">IF(J358="","",IF(ROUND(J358,2)&gt;0,"借",IF(ROUND(J358,2)&lt;0,"貸","平")))</f>
        <v/>
      </c>
      <c r="H358" s="38" t="str">
        <f aca="false">IF(J358="","",ABS(J358))</f>
        <v/>
      </c>
      <c r="I358" s="33" t="str">
        <f aca="false">IF($B$4="","",IFERROR(MATCH($B$4&amp;"|"&amp;A358,憑證錄入!$O$6:$O$505,0),""))</f>
        <v/>
      </c>
      <c r="J358" s="58" t="str">
        <f aca="false">IF($I358="","",J357+E358-F358)</f>
        <v/>
      </c>
    </row>
    <row r="359" customFormat="false" ht="15" hidden="false" customHeight="false" outlineLevel="0" collapsed="false">
      <c r="A359" s="35" t="n">
        <v>350</v>
      </c>
      <c r="B359" s="36" t="str">
        <f aca="false">IF($I359="","",INDEX(憑證錄入!$B$6:$B$505,$I359))</f>
        <v/>
      </c>
      <c r="C359" s="37" t="str">
        <f aca="false">IF($I359="","",INDEX(憑證錄入!$A$6:$A$505,$I359)&amp;"")</f>
        <v/>
      </c>
      <c r="D359" s="8" t="str">
        <f aca="false">IF($I359="","",INDEX(憑證錄入!$D$6:$D$505,$I359)&amp;"")</f>
        <v/>
      </c>
      <c r="E359" s="47" t="str">
        <f aca="false">IF($I359="","",INDEX(憑證錄入!$G$6:$G$505,$I359))</f>
        <v/>
      </c>
      <c r="F359" s="47" t="str">
        <f aca="false">IF($I359="","",INDEX(憑證錄入!$H$6:$H$505,$I359))</f>
        <v/>
      </c>
      <c r="G359" s="23" t="str">
        <f aca="false">IF(J359="","",IF(ROUND(J359,2)&gt;0,"借",IF(ROUND(J359,2)&lt;0,"貸","平")))</f>
        <v/>
      </c>
      <c r="H359" s="38" t="str">
        <f aca="false">IF(J359="","",ABS(J359))</f>
        <v/>
      </c>
      <c r="I359" s="33" t="str">
        <f aca="false">IF($B$4="","",IFERROR(MATCH($B$4&amp;"|"&amp;A359,憑證錄入!$O$6:$O$505,0),""))</f>
        <v/>
      </c>
      <c r="J359" s="58" t="str">
        <f aca="false">IF($I359="","",J358+E359-F359)</f>
        <v/>
      </c>
    </row>
    <row r="360" customFormat="false" ht="15" hidden="false" customHeight="false" outlineLevel="0" collapsed="false">
      <c r="A360" s="35" t="n">
        <v>351</v>
      </c>
      <c r="B360" s="36" t="str">
        <f aca="false">IF($I360="","",INDEX(憑證錄入!$B$6:$B$505,$I360))</f>
        <v/>
      </c>
      <c r="C360" s="37" t="str">
        <f aca="false">IF($I360="","",INDEX(憑證錄入!$A$6:$A$505,$I360)&amp;"")</f>
        <v/>
      </c>
      <c r="D360" s="8" t="str">
        <f aca="false">IF($I360="","",INDEX(憑證錄入!$D$6:$D$505,$I360)&amp;"")</f>
        <v/>
      </c>
      <c r="E360" s="47" t="str">
        <f aca="false">IF($I360="","",INDEX(憑證錄入!$G$6:$G$505,$I360))</f>
        <v/>
      </c>
      <c r="F360" s="47" t="str">
        <f aca="false">IF($I360="","",INDEX(憑證錄入!$H$6:$H$505,$I360))</f>
        <v/>
      </c>
      <c r="G360" s="23" t="str">
        <f aca="false">IF(J360="","",IF(ROUND(J360,2)&gt;0,"借",IF(ROUND(J360,2)&lt;0,"貸","平")))</f>
        <v/>
      </c>
      <c r="H360" s="38" t="str">
        <f aca="false">IF(J360="","",ABS(J360))</f>
        <v/>
      </c>
      <c r="I360" s="33" t="str">
        <f aca="false">IF($B$4="","",IFERROR(MATCH($B$4&amp;"|"&amp;A360,憑證錄入!$O$6:$O$505,0),""))</f>
        <v/>
      </c>
      <c r="J360" s="58" t="str">
        <f aca="false">IF($I360="","",J359+E360-F360)</f>
        <v/>
      </c>
    </row>
    <row r="361" customFormat="false" ht="15" hidden="false" customHeight="false" outlineLevel="0" collapsed="false">
      <c r="A361" s="35" t="n">
        <v>352</v>
      </c>
      <c r="B361" s="36" t="str">
        <f aca="false">IF($I361="","",INDEX(憑證錄入!$B$6:$B$505,$I361))</f>
        <v/>
      </c>
      <c r="C361" s="37" t="str">
        <f aca="false">IF($I361="","",INDEX(憑證錄入!$A$6:$A$505,$I361)&amp;"")</f>
        <v/>
      </c>
      <c r="D361" s="8" t="str">
        <f aca="false">IF($I361="","",INDEX(憑證錄入!$D$6:$D$505,$I361)&amp;"")</f>
        <v/>
      </c>
      <c r="E361" s="47" t="str">
        <f aca="false">IF($I361="","",INDEX(憑證錄入!$G$6:$G$505,$I361))</f>
        <v/>
      </c>
      <c r="F361" s="47" t="str">
        <f aca="false">IF($I361="","",INDEX(憑證錄入!$H$6:$H$505,$I361))</f>
        <v/>
      </c>
      <c r="G361" s="23" t="str">
        <f aca="false">IF(J361="","",IF(ROUND(J361,2)&gt;0,"借",IF(ROUND(J361,2)&lt;0,"貸","平")))</f>
        <v/>
      </c>
      <c r="H361" s="38" t="str">
        <f aca="false">IF(J361="","",ABS(J361))</f>
        <v/>
      </c>
      <c r="I361" s="33" t="str">
        <f aca="false">IF($B$4="","",IFERROR(MATCH($B$4&amp;"|"&amp;A361,憑證錄入!$O$6:$O$505,0),""))</f>
        <v/>
      </c>
      <c r="J361" s="58" t="str">
        <f aca="false">IF($I361="","",J360+E361-F361)</f>
        <v/>
      </c>
    </row>
    <row r="362" customFormat="false" ht="15" hidden="false" customHeight="false" outlineLevel="0" collapsed="false">
      <c r="A362" s="35" t="n">
        <v>353</v>
      </c>
      <c r="B362" s="36" t="str">
        <f aca="false">IF($I362="","",INDEX(憑證錄入!$B$6:$B$505,$I362))</f>
        <v/>
      </c>
      <c r="C362" s="37" t="str">
        <f aca="false">IF($I362="","",INDEX(憑證錄入!$A$6:$A$505,$I362)&amp;"")</f>
        <v/>
      </c>
      <c r="D362" s="8" t="str">
        <f aca="false">IF($I362="","",INDEX(憑證錄入!$D$6:$D$505,$I362)&amp;"")</f>
        <v/>
      </c>
      <c r="E362" s="47" t="str">
        <f aca="false">IF($I362="","",INDEX(憑證錄入!$G$6:$G$505,$I362))</f>
        <v/>
      </c>
      <c r="F362" s="47" t="str">
        <f aca="false">IF($I362="","",INDEX(憑證錄入!$H$6:$H$505,$I362))</f>
        <v/>
      </c>
      <c r="G362" s="23" t="str">
        <f aca="false">IF(J362="","",IF(ROUND(J362,2)&gt;0,"借",IF(ROUND(J362,2)&lt;0,"貸","平")))</f>
        <v/>
      </c>
      <c r="H362" s="38" t="str">
        <f aca="false">IF(J362="","",ABS(J362))</f>
        <v/>
      </c>
      <c r="I362" s="33" t="str">
        <f aca="false">IF($B$4="","",IFERROR(MATCH($B$4&amp;"|"&amp;A362,憑證錄入!$O$6:$O$505,0),""))</f>
        <v/>
      </c>
      <c r="J362" s="58" t="str">
        <f aca="false">IF($I362="","",J361+E362-F362)</f>
        <v/>
      </c>
    </row>
    <row r="363" customFormat="false" ht="15" hidden="false" customHeight="false" outlineLevel="0" collapsed="false">
      <c r="A363" s="35" t="n">
        <v>354</v>
      </c>
      <c r="B363" s="36" t="str">
        <f aca="false">IF($I363="","",INDEX(憑證錄入!$B$6:$B$505,$I363))</f>
        <v/>
      </c>
      <c r="C363" s="37" t="str">
        <f aca="false">IF($I363="","",INDEX(憑證錄入!$A$6:$A$505,$I363)&amp;"")</f>
        <v/>
      </c>
      <c r="D363" s="8" t="str">
        <f aca="false">IF($I363="","",INDEX(憑證錄入!$D$6:$D$505,$I363)&amp;"")</f>
        <v/>
      </c>
      <c r="E363" s="47" t="str">
        <f aca="false">IF($I363="","",INDEX(憑證錄入!$G$6:$G$505,$I363))</f>
        <v/>
      </c>
      <c r="F363" s="47" t="str">
        <f aca="false">IF($I363="","",INDEX(憑證錄入!$H$6:$H$505,$I363))</f>
        <v/>
      </c>
      <c r="G363" s="23" t="str">
        <f aca="false">IF(J363="","",IF(ROUND(J363,2)&gt;0,"借",IF(ROUND(J363,2)&lt;0,"貸","平")))</f>
        <v/>
      </c>
      <c r="H363" s="38" t="str">
        <f aca="false">IF(J363="","",ABS(J363))</f>
        <v/>
      </c>
      <c r="I363" s="33" t="str">
        <f aca="false">IF($B$4="","",IFERROR(MATCH($B$4&amp;"|"&amp;A363,憑證錄入!$O$6:$O$505,0),""))</f>
        <v/>
      </c>
      <c r="J363" s="58" t="str">
        <f aca="false">IF($I363="","",J362+E363-F363)</f>
        <v/>
      </c>
    </row>
    <row r="364" customFormat="false" ht="15" hidden="false" customHeight="false" outlineLevel="0" collapsed="false">
      <c r="A364" s="35" t="n">
        <v>355</v>
      </c>
      <c r="B364" s="36" t="str">
        <f aca="false">IF($I364="","",INDEX(憑證錄入!$B$6:$B$505,$I364))</f>
        <v/>
      </c>
      <c r="C364" s="37" t="str">
        <f aca="false">IF($I364="","",INDEX(憑證錄入!$A$6:$A$505,$I364)&amp;"")</f>
        <v/>
      </c>
      <c r="D364" s="8" t="str">
        <f aca="false">IF($I364="","",INDEX(憑證錄入!$D$6:$D$505,$I364)&amp;"")</f>
        <v/>
      </c>
      <c r="E364" s="47" t="str">
        <f aca="false">IF($I364="","",INDEX(憑證錄入!$G$6:$G$505,$I364))</f>
        <v/>
      </c>
      <c r="F364" s="47" t="str">
        <f aca="false">IF($I364="","",INDEX(憑證錄入!$H$6:$H$505,$I364))</f>
        <v/>
      </c>
      <c r="G364" s="23" t="str">
        <f aca="false">IF(J364="","",IF(ROUND(J364,2)&gt;0,"借",IF(ROUND(J364,2)&lt;0,"貸","平")))</f>
        <v/>
      </c>
      <c r="H364" s="38" t="str">
        <f aca="false">IF(J364="","",ABS(J364))</f>
        <v/>
      </c>
      <c r="I364" s="33" t="str">
        <f aca="false">IF($B$4="","",IFERROR(MATCH($B$4&amp;"|"&amp;A364,憑證錄入!$O$6:$O$505,0),""))</f>
        <v/>
      </c>
      <c r="J364" s="58" t="str">
        <f aca="false">IF($I364="","",J363+E364-F364)</f>
        <v/>
      </c>
    </row>
    <row r="365" customFormat="false" ht="15" hidden="false" customHeight="false" outlineLevel="0" collapsed="false">
      <c r="A365" s="35" t="n">
        <v>356</v>
      </c>
      <c r="B365" s="36" t="str">
        <f aca="false">IF($I365="","",INDEX(憑證錄入!$B$6:$B$505,$I365))</f>
        <v/>
      </c>
      <c r="C365" s="37" t="str">
        <f aca="false">IF($I365="","",INDEX(憑證錄入!$A$6:$A$505,$I365)&amp;"")</f>
        <v/>
      </c>
      <c r="D365" s="8" t="str">
        <f aca="false">IF($I365="","",INDEX(憑證錄入!$D$6:$D$505,$I365)&amp;"")</f>
        <v/>
      </c>
      <c r="E365" s="47" t="str">
        <f aca="false">IF($I365="","",INDEX(憑證錄入!$G$6:$G$505,$I365))</f>
        <v/>
      </c>
      <c r="F365" s="47" t="str">
        <f aca="false">IF($I365="","",INDEX(憑證錄入!$H$6:$H$505,$I365))</f>
        <v/>
      </c>
      <c r="G365" s="23" t="str">
        <f aca="false">IF(J365="","",IF(ROUND(J365,2)&gt;0,"借",IF(ROUND(J365,2)&lt;0,"貸","平")))</f>
        <v/>
      </c>
      <c r="H365" s="38" t="str">
        <f aca="false">IF(J365="","",ABS(J365))</f>
        <v/>
      </c>
      <c r="I365" s="33" t="str">
        <f aca="false">IF($B$4="","",IFERROR(MATCH($B$4&amp;"|"&amp;A365,憑證錄入!$O$6:$O$505,0),""))</f>
        <v/>
      </c>
      <c r="J365" s="58" t="str">
        <f aca="false">IF($I365="","",J364+E365-F365)</f>
        <v/>
      </c>
    </row>
    <row r="366" customFormat="false" ht="15" hidden="false" customHeight="false" outlineLevel="0" collapsed="false">
      <c r="A366" s="35" t="n">
        <v>357</v>
      </c>
      <c r="B366" s="36" t="str">
        <f aca="false">IF($I366="","",INDEX(憑證錄入!$B$6:$B$505,$I366))</f>
        <v/>
      </c>
      <c r="C366" s="37" t="str">
        <f aca="false">IF($I366="","",INDEX(憑證錄入!$A$6:$A$505,$I366)&amp;"")</f>
        <v/>
      </c>
      <c r="D366" s="8" t="str">
        <f aca="false">IF($I366="","",INDEX(憑證錄入!$D$6:$D$505,$I366)&amp;"")</f>
        <v/>
      </c>
      <c r="E366" s="47" t="str">
        <f aca="false">IF($I366="","",INDEX(憑證錄入!$G$6:$G$505,$I366))</f>
        <v/>
      </c>
      <c r="F366" s="47" t="str">
        <f aca="false">IF($I366="","",INDEX(憑證錄入!$H$6:$H$505,$I366))</f>
        <v/>
      </c>
      <c r="G366" s="23" t="str">
        <f aca="false">IF(J366="","",IF(ROUND(J366,2)&gt;0,"借",IF(ROUND(J366,2)&lt;0,"貸","平")))</f>
        <v/>
      </c>
      <c r="H366" s="38" t="str">
        <f aca="false">IF(J366="","",ABS(J366))</f>
        <v/>
      </c>
      <c r="I366" s="33" t="str">
        <f aca="false">IF($B$4="","",IFERROR(MATCH($B$4&amp;"|"&amp;A366,憑證錄入!$O$6:$O$505,0),""))</f>
        <v/>
      </c>
      <c r="J366" s="58" t="str">
        <f aca="false">IF($I366="","",J365+E366-F366)</f>
        <v/>
      </c>
    </row>
    <row r="367" customFormat="false" ht="15" hidden="false" customHeight="false" outlineLevel="0" collapsed="false">
      <c r="A367" s="35" t="n">
        <v>358</v>
      </c>
      <c r="B367" s="36" t="str">
        <f aca="false">IF($I367="","",INDEX(憑證錄入!$B$6:$B$505,$I367))</f>
        <v/>
      </c>
      <c r="C367" s="37" t="str">
        <f aca="false">IF($I367="","",INDEX(憑證錄入!$A$6:$A$505,$I367)&amp;"")</f>
        <v/>
      </c>
      <c r="D367" s="8" t="str">
        <f aca="false">IF($I367="","",INDEX(憑證錄入!$D$6:$D$505,$I367)&amp;"")</f>
        <v/>
      </c>
      <c r="E367" s="47" t="str">
        <f aca="false">IF($I367="","",INDEX(憑證錄入!$G$6:$G$505,$I367))</f>
        <v/>
      </c>
      <c r="F367" s="47" t="str">
        <f aca="false">IF($I367="","",INDEX(憑證錄入!$H$6:$H$505,$I367))</f>
        <v/>
      </c>
      <c r="G367" s="23" t="str">
        <f aca="false">IF(J367="","",IF(ROUND(J367,2)&gt;0,"借",IF(ROUND(J367,2)&lt;0,"貸","平")))</f>
        <v/>
      </c>
      <c r="H367" s="38" t="str">
        <f aca="false">IF(J367="","",ABS(J367))</f>
        <v/>
      </c>
      <c r="I367" s="33" t="str">
        <f aca="false">IF($B$4="","",IFERROR(MATCH($B$4&amp;"|"&amp;A367,憑證錄入!$O$6:$O$505,0),""))</f>
        <v/>
      </c>
      <c r="J367" s="58" t="str">
        <f aca="false">IF($I367="","",J366+E367-F367)</f>
        <v/>
      </c>
    </row>
    <row r="368" customFormat="false" ht="15" hidden="false" customHeight="false" outlineLevel="0" collapsed="false">
      <c r="A368" s="35" t="n">
        <v>359</v>
      </c>
      <c r="B368" s="36" t="str">
        <f aca="false">IF($I368="","",INDEX(憑證錄入!$B$6:$B$505,$I368))</f>
        <v/>
      </c>
      <c r="C368" s="37" t="str">
        <f aca="false">IF($I368="","",INDEX(憑證錄入!$A$6:$A$505,$I368)&amp;"")</f>
        <v/>
      </c>
      <c r="D368" s="8" t="str">
        <f aca="false">IF($I368="","",INDEX(憑證錄入!$D$6:$D$505,$I368)&amp;"")</f>
        <v/>
      </c>
      <c r="E368" s="47" t="str">
        <f aca="false">IF($I368="","",INDEX(憑證錄入!$G$6:$G$505,$I368))</f>
        <v/>
      </c>
      <c r="F368" s="47" t="str">
        <f aca="false">IF($I368="","",INDEX(憑證錄入!$H$6:$H$505,$I368))</f>
        <v/>
      </c>
      <c r="G368" s="23" t="str">
        <f aca="false">IF(J368="","",IF(ROUND(J368,2)&gt;0,"借",IF(ROUND(J368,2)&lt;0,"貸","平")))</f>
        <v/>
      </c>
      <c r="H368" s="38" t="str">
        <f aca="false">IF(J368="","",ABS(J368))</f>
        <v/>
      </c>
      <c r="I368" s="33" t="str">
        <f aca="false">IF($B$4="","",IFERROR(MATCH($B$4&amp;"|"&amp;A368,憑證錄入!$O$6:$O$505,0),""))</f>
        <v/>
      </c>
      <c r="J368" s="58" t="str">
        <f aca="false">IF($I368="","",J367+E368-F368)</f>
        <v/>
      </c>
    </row>
    <row r="369" customFormat="false" ht="15" hidden="false" customHeight="false" outlineLevel="0" collapsed="false">
      <c r="A369" s="35" t="n">
        <v>360</v>
      </c>
      <c r="B369" s="36" t="str">
        <f aca="false">IF($I369="","",INDEX(憑證錄入!$B$6:$B$505,$I369))</f>
        <v/>
      </c>
      <c r="C369" s="37" t="str">
        <f aca="false">IF($I369="","",INDEX(憑證錄入!$A$6:$A$505,$I369)&amp;"")</f>
        <v/>
      </c>
      <c r="D369" s="8" t="str">
        <f aca="false">IF($I369="","",INDEX(憑證錄入!$D$6:$D$505,$I369)&amp;"")</f>
        <v/>
      </c>
      <c r="E369" s="47" t="str">
        <f aca="false">IF($I369="","",INDEX(憑證錄入!$G$6:$G$505,$I369))</f>
        <v/>
      </c>
      <c r="F369" s="47" t="str">
        <f aca="false">IF($I369="","",INDEX(憑證錄入!$H$6:$H$505,$I369))</f>
        <v/>
      </c>
      <c r="G369" s="23" t="str">
        <f aca="false">IF(J369="","",IF(ROUND(J369,2)&gt;0,"借",IF(ROUND(J369,2)&lt;0,"貸","平")))</f>
        <v/>
      </c>
      <c r="H369" s="38" t="str">
        <f aca="false">IF(J369="","",ABS(J369))</f>
        <v/>
      </c>
      <c r="I369" s="33" t="str">
        <f aca="false">IF($B$4="","",IFERROR(MATCH($B$4&amp;"|"&amp;A369,憑證錄入!$O$6:$O$505,0),""))</f>
        <v/>
      </c>
      <c r="J369" s="58" t="str">
        <f aca="false">IF($I369="","",J368+E369-F369)</f>
        <v/>
      </c>
    </row>
    <row r="370" customFormat="false" ht="15" hidden="false" customHeight="false" outlineLevel="0" collapsed="false">
      <c r="A370" s="35" t="n">
        <v>361</v>
      </c>
      <c r="B370" s="36" t="str">
        <f aca="false">IF($I370="","",INDEX(憑證錄入!$B$6:$B$505,$I370))</f>
        <v/>
      </c>
      <c r="C370" s="37" t="str">
        <f aca="false">IF($I370="","",INDEX(憑證錄入!$A$6:$A$505,$I370)&amp;"")</f>
        <v/>
      </c>
      <c r="D370" s="8" t="str">
        <f aca="false">IF($I370="","",INDEX(憑證錄入!$D$6:$D$505,$I370)&amp;"")</f>
        <v/>
      </c>
      <c r="E370" s="47" t="str">
        <f aca="false">IF($I370="","",INDEX(憑證錄入!$G$6:$G$505,$I370))</f>
        <v/>
      </c>
      <c r="F370" s="47" t="str">
        <f aca="false">IF($I370="","",INDEX(憑證錄入!$H$6:$H$505,$I370))</f>
        <v/>
      </c>
      <c r="G370" s="23" t="str">
        <f aca="false">IF(J370="","",IF(ROUND(J370,2)&gt;0,"借",IF(ROUND(J370,2)&lt;0,"貸","平")))</f>
        <v/>
      </c>
      <c r="H370" s="38" t="str">
        <f aca="false">IF(J370="","",ABS(J370))</f>
        <v/>
      </c>
      <c r="I370" s="33" t="str">
        <f aca="false">IF($B$4="","",IFERROR(MATCH($B$4&amp;"|"&amp;A370,憑證錄入!$O$6:$O$505,0),""))</f>
        <v/>
      </c>
      <c r="J370" s="58" t="str">
        <f aca="false">IF($I370="","",J369+E370-F370)</f>
        <v/>
      </c>
    </row>
    <row r="371" customFormat="false" ht="15" hidden="false" customHeight="false" outlineLevel="0" collapsed="false">
      <c r="A371" s="35" t="n">
        <v>362</v>
      </c>
      <c r="B371" s="36" t="str">
        <f aca="false">IF($I371="","",INDEX(憑證錄入!$B$6:$B$505,$I371))</f>
        <v/>
      </c>
      <c r="C371" s="37" t="str">
        <f aca="false">IF($I371="","",INDEX(憑證錄入!$A$6:$A$505,$I371)&amp;"")</f>
        <v/>
      </c>
      <c r="D371" s="8" t="str">
        <f aca="false">IF($I371="","",INDEX(憑證錄入!$D$6:$D$505,$I371)&amp;"")</f>
        <v/>
      </c>
      <c r="E371" s="47" t="str">
        <f aca="false">IF($I371="","",INDEX(憑證錄入!$G$6:$G$505,$I371))</f>
        <v/>
      </c>
      <c r="F371" s="47" t="str">
        <f aca="false">IF($I371="","",INDEX(憑證錄入!$H$6:$H$505,$I371))</f>
        <v/>
      </c>
      <c r="G371" s="23" t="str">
        <f aca="false">IF(J371="","",IF(ROUND(J371,2)&gt;0,"借",IF(ROUND(J371,2)&lt;0,"貸","平")))</f>
        <v/>
      </c>
      <c r="H371" s="38" t="str">
        <f aca="false">IF(J371="","",ABS(J371))</f>
        <v/>
      </c>
      <c r="I371" s="33" t="str">
        <f aca="false">IF($B$4="","",IFERROR(MATCH($B$4&amp;"|"&amp;A371,憑證錄入!$O$6:$O$505,0),""))</f>
        <v/>
      </c>
      <c r="J371" s="58" t="str">
        <f aca="false">IF($I371="","",J370+E371-F371)</f>
        <v/>
      </c>
    </row>
    <row r="372" customFormat="false" ht="15" hidden="false" customHeight="false" outlineLevel="0" collapsed="false">
      <c r="A372" s="35" t="n">
        <v>363</v>
      </c>
      <c r="B372" s="36" t="str">
        <f aca="false">IF($I372="","",INDEX(憑證錄入!$B$6:$B$505,$I372))</f>
        <v/>
      </c>
      <c r="C372" s="37" t="str">
        <f aca="false">IF($I372="","",INDEX(憑證錄入!$A$6:$A$505,$I372)&amp;"")</f>
        <v/>
      </c>
      <c r="D372" s="8" t="str">
        <f aca="false">IF($I372="","",INDEX(憑證錄入!$D$6:$D$505,$I372)&amp;"")</f>
        <v/>
      </c>
      <c r="E372" s="47" t="str">
        <f aca="false">IF($I372="","",INDEX(憑證錄入!$G$6:$G$505,$I372))</f>
        <v/>
      </c>
      <c r="F372" s="47" t="str">
        <f aca="false">IF($I372="","",INDEX(憑證錄入!$H$6:$H$505,$I372))</f>
        <v/>
      </c>
      <c r="G372" s="23" t="str">
        <f aca="false">IF(J372="","",IF(ROUND(J372,2)&gt;0,"借",IF(ROUND(J372,2)&lt;0,"貸","平")))</f>
        <v/>
      </c>
      <c r="H372" s="38" t="str">
        <f aca="false">IF(J372="","",ABS(J372))</f>
        <v/>
      </c>
      <c r="I372" s="33" t="str">
        <f aca="false">IF($B$4="","",IFERROR(MATCH($B$4&amp;"|"&amp;A372,憑證錄入!$O$6:$O$505,0),""))</f>
        <v/>
      </c>
      <c r="J372" s="58" t="str">
        <f aca="false">IF($I372="","",J371+E372-F372)</f>
        <v/>
      </c>
    </row>
    <row r="373" customFormat="false" ht="15" hidden="false" customHeight="false" outlineLevel="0" collapsed="false">
      <c r="A373" s="35" t="n">
        <v>364</v>
      </c>
      <c r="B373" s="36" t="str">
        <f aca="false">IF($I373="","",INDEX(憑證錄入!$B$6:$B$505,$I373))</f>
        <v/>
      </c>
      <c r="C373" s="37" t="str">
        <f aca="false">IF($I373="","",INDEX(憑證錄入!$A$6:$A$505,$I373)&amp;"")</f>
        <v/>
      </c>
      <c r="D373" s="8" t="str">
        <f aca="false">IF($I373="","",INDEX(憑證錄入!$D$6:$D$505,$I373)&amp;"")</f>
        <v/>
      </c>
      <c r="E373" s="47" t="str">
        <f aca="false">IF($I373="","",INDEX(憑證錄入!$G$6:$G$505,$I373))</f>
        <v/>
      </c>
      <c r="F373" s="47" t="str">
        <f aca="false">IF($I373="","",INDEX(憑證錄入!$H$6:$H$505,$I373))</f>
        <v/>
      </c>
      <c r="G373" s="23" t="str">
        <f aca="false">IF(J373="","",IF(ROUND(J373,2)&gt;0,"借",IF(ROUND(J373,2)&lt;0,"貸","平")))</f>
        <v/>
      </c>
      <c r="H373" s="38" t="str">
        <f aca="false">IF(J373="","",ABS(J373))</f>
        <v/>
      </c>
      <c r="I373" s="33" t="str">
        <f aca="false">IF($B$4="","",IFERROR(MATCH($B$4&amp;"|"&amp;A373,憑證錄入!$O$6:$O$505,0),""))</f>
        <v/>
      </c>
      <c r="J373" s="58" t="str">
        <f aca="false">IF($I373="","",J372+E373-F373)</f>
        <v/>
      </c>
    </row>
    <row r="374" customFormat="false" ht="15" hidden="false" customHeight="false" outlineLevel="0" collapsed="false">
      <c r="A374" s="35" t="n">
        <v>365</v>
      </c>
      <c r="B374" s="36" t="str">
        <f aca="false">IF($I374="","",INDEX(憑證錄入!$B$6:$B$505,$I374))</f>
        <v/>
      </c>
      <c r="C374" s="37" t="str">
        <f aca="false">IF($I374="","",INDEX(憑證錄入!$A$6:$A$505,$I374)&amp;"")</f>
        <v/>
      </c>
      <c r="D374" s="8" t="str">
        <f aca="false">IF($I374="","",INDEX(憑證錄入!$D$6:$D$505,$I374)&amp;"")</f>
        <v/>
      </c>
      <c r="E374" s="47" t="str">
        <f aca="false">IF($I374="","",INDEX(憑證錄入!$G$6:$G$505,$I374))</f>
        <v/>
      </c>
      <c r="F374" s="47" t="str">
        <f aca="false">IF($I374="","",INDEX(憑證錄入!$H$6:$H$505,$I374))</f>
        <v/>
      </c>
      <c r="G374" s="23" t="str">
        <f aca="false">IF(J374="","",IF(ROUND(J374,2)&gt;0,"借",IF(ROUND(J374,2)&lt;0,"貸","平")))</f>
        <v/>
      </c>
      <c r="H374" s="38" t="str">
        <f aca="false">IF(J374="","",ABS(J374))</f>
        <v/>
      </c>
      <c r="I374" s="33" t="str">
        <f aca="false">IF($B$4="","",IFERROR(MATCH($B$4&amp;"|"&amp;A374,憑證錄入!$O$6:$O$505,0),""))</f>
        <v/>
      </c>
      <c r="J374" s="58" t="str">
        <f aca="false">IF($I374="","",J373+E374-F374)</f>
        <v/>
      </c>
    </row>
    <row r="375" customFormat="false" ht="15" hidden="false" customHeight="false" outlineLevel="0" collapsed="false">
      <c r="A375" s="35" t="n">
        <v>366</v>
      </c>
      <c r="B375" s="36" t="str">
        <f aca="false">IF($I375="","",INDEX(憑證錄入!$B$6:$B$505,$I375))</f>
        <v/>
      </c>
      <c r="C375" s="37" t="str">
        <f aca="false">IF($I375="","",INDEX(憑證錄入!$A$6:$A$505,$I375)&amp;"")</f>
        <v/>
      </c>
      <c r="D375" s="8" t="str">
        <f aca="false">IF($I375="","",INDEX(憑證錄入!$D$6:$D$505,$I375)&amp;"")</f>
        <v/>
      </c>
      <c r="E375" s="47" t="str">
        <f aca="false">IF($I375="","",INDEX(憑證錄入!$G$6:$G$505,$I375))</f>
        <v/>
      </c>
      <c r="F375" s="47" t="str">
        <f aca="false">IF($I375="","",INDEX(憑證錄入!$H$6:$H$505,$I375))</f>
        <v/>
      </c>
      <c r="G375" s="23" t="str">
        <f aca="false">IF(J375="","",IF(ROUND(J375,2)&gt;0,"借",IF(ROUND(J375,2)&lt;0,"貸","平")))</f>
        <v/>
      </c>
      <c r="H375" s="38" t="str">
        <f aca="false">IF(J375="","",ABS(J375))</f>
        <v/>
      </c>
      <c r="I375" s="33" t="str">
        <f aca="false">IF($B$4="","",IFERROR(MATCH($B$4&amp;"|"&amp;A375,憑證錄入!$O$6:$O$505,0),""))</f>
        <v/>
      </c>
      <c r="J375" s="58" t="str">
        <f aca="false">IF($I375="","",J374+E375-F375)</f>
        <v/>
      </c>
    </row>
    <row r="376" customFormat="false" ht="15" hidden="false" customHeight="false" outlineLevel="0" collapsed="false">
      <c r="A376" s="35" t="n">
        <v>367</v>
      </c>
      <c r="B376" s="36" t="str">
        <f aca="false">IF($I376="","",INDEX(憑證錄入!$B$6:$B$505,$I376))</f>
        <v/>
      </c>
      <c r="C376" s="37" t="str">
        <f aca="false">IF($I376="","",INDEX(憑證錄入!$A$6:$A$505,$I376)&amp;"")</f>
        <v/>
      </c>
      <c r="D376" s="8" t="str">
        <f aca="false">IF($I376="","",INDEX(憑證錄入!$D$6:$D$505,$I376)&amp;"")</f>
        <v/>
      </c>
      <c r="E376" s="47" t="str">
        <f aca="false">IF($I376="","",INDEX(憑證錄入!$G$6:$G$505,$I376))</f>
        <v/>
      </c>
      <c r="F376" s="47" t="str">
        <f aca="false">IF($I376="","",INDEX(憑證錄入!$H$6:$H$505,$I376))</f>
        <v/>
      </c>
      <c r="G376" s="23" t="str">
        <f aca="false">IF(J376="","",IF(ROUND(J376,2)&gt;0,"借",IF(ROUND(J376,2)&lt;0,"貸","平")))</f>
        <v/>
      </c>
      <c r="H376" s="38" t="str">
        <f aca="false">IF(J376="","",ABS(J376))</f>
        <v/>
      </c>
      <c r="I376" s="33" t="str">
        <f aca="false">IF($B$4="","",IFERROR(MATCH($B$4&amp;"|"&amp;A376,憑證錄入!$O$6:$O$505,0),""))</f>
        <v/>
      </c>
      <c r="J376" s="58" t="str">
        <f aca="false">IF($I376="","",J375+E376-F376)</f>
        <v/>
      </c>
    </row>
    <row r="377" customFormat="false" ht="15" hidden="false" customHeight="false" outlineLevel="0" collapsed="false">
      <c r="A377" s="35" t="n">
        <v>368</v>
      </c>
      <c r="B377" s="36" t="str">
        <f aca="false">IF($I377="","",INDEX(憑證錄入!$B$6:$B$505,$I377))</f>
        <v/>
      </c>
      <c r="C377" s="37" t="str">
        <f aca="false">IF($I377="","",INDEX(憑證錄入!$A$6:$A$505,$I377)&amp;"")</f>
        <v/>
      </c>
      <c r="D377" s="8" t="str">
        <f aca="false">IF($I377="","",INDEX(憑證錄入!$D$6:$D$505,$I377)&amp;"")</f>
        <v/>
      </c>
      <c r="E377" s="47" t="str">
        <f aca="false">IF($I377="","",INDEX(憑證錄入!$G$6:$G$505,$I377))</f>
        <v/>
      </c>
      <c r="F377" s="47" t="str">
        <f aca="false">IF($I377="","",INDEX(憑證錄入!$H$6:$H$505,$I377))</f>
        <v/>
      </c>
      <c r="G377" s="23" t="str">
        <f aca="false">IF(J377="","",IF(ROUND(J377,2)&gt;0,"借",IF(ROUND(J377,2)&lt;0,"貸","平")))</f>
        <v/>
      </c>
      <c r="H377" s="38" t="str">
        <f aca="false">IF(J377="","",ABS(J377))</f>
        <v/>
      </c>
      <c r="I377" s="33" t="str">
        <f aca="false">IF($B$4="","",IFERROR(MATCH($B$4&amp;"|"&amp;A377,憑證錄入!$O$6:$O$505,0),""))</f>
        <v/>
      </c>
      <c r="J377" s="58" t="str">
        <f aca="false">IF($I377="","",J376+E377-F377)</f>
        <v/>
      </c>
    </row>
    <row r="378" customFormat="false" ht="15" hidden="false" customHeight="false" outlineLevel="0" collapsed="false">
      <c r="A378" s="35" t="n">
        <v>369</v>
      </c>
      <c r="B378" s="36" t="str">
        <f aca="false">IF($I378="","",INDEX(憑證錄入!$B$6:$B$505,$I378))</f>
        <v/>
      </c>
      <c r="C378" s="37" t="str">
        <f aca="false">IF($I378="","",INDEX(憑證錄入!$A$6:$A$505,$I378)&amp;"")</f>
        <v/>
      </c>
      <c r="D378" s="8" t="str">
        <f aca="false">IF($I378="","",INDEX(憑證錄入!$D$6:$D$505,$I378)&amp;"")</f>
        <v/>
      </c>
      <c r="E378" s="47" t="str">
        <f aca="false">IF($I378="","",INDEX(憑證錄入!$G$6:$G$505,$I378))</f>
        <v/>
      </c>
      <c r="F378" s="47" t="str">
        <f aca="false">IF($I378="","",INDEX(憑證錄入!$H$6:$H$505,$I378))</f>
        <v/>
      </c>
      <c r="G378" s="23" t="str">
        <f aca="false">IF(J378="","",IF(ROUND(J378,2)&gt;0,"借",IF(ROUND(J378,2)&lt;0,"貸","平")))</f>
        <v/>
      </c>
      <c r="H378" s="38" t="str">
        <f aca="false">IF(J378="","",ABS(J378))</f>
        <v/>
      </c>
      <c r="I378" s="33" t="str">
        <f aca="false">IF($B$4="","",IFERROR(MATCH($B$4&amp;"|"&amp;A378,憑證錄入!$O$6:$O$505,0),""))</f>
        <v/>
      </c>
      <c r="J378" s="58" t="str">
        <f aca="false">IF($I378="","",J377+E378-F378)</f>
        <v/>
      </c>
    </row>
    <row r="379" customFormat="false" ht="15" hidden="false" customHeight="false" outlineLevel="0" collapsed="false">
      <c r="A379" s="35" t="n">
        <v>370</v>
      </c>
      <c r="B379" s="36" t="str">
        <f aca="false">IF($I379="","",INDEX(憑證錄入!$B$6:$B$505,$I379))</f>
        <v/>
      </c>
      <c r="C379" s="37" t="str">
        <f aca="false">IF($I379="","",INDEX(憑證錄入!$A$6:$A$505,$I379)&amp;"")</f>
        <v/>
      </c>
      <c r="D379" s="8" t="str">
        <f aca="false">IF($I379="","",INDEX(憑證錄入!$D$6:$D$505,$I379)&amp;"")</f>
        <v/>
      </c>
      <c r="E379" s="47" t="str">
        <f aca="false">IF($I379="","",INDEX(憑證錄入!$G$6:$G$505,$I379))</f>
        <v/>
      </c>
      <c r="F379" s="47" t="str">
        <f aca="false">IF($I379="","",INDEX(憑證錄入!$H$6:$H$505,$I379))</f>
        <v/>
      </c>
      <c r="G379" s="23" t="str">
        <f aca="false">IF(J379="","",IF(ROUND(J379,2)&gt;0,"借",IF(ROUND(J379,2)&lt;0,"貸","平")))</f>
        <v/>
      </c>
      <c r="H379" s="38" t="str">
        <f aca="false">IF(J379="","",ABS(J379))</f>
        <v/>
      </c>
      <c r="I379" s="33" t="str">
        <f aca="false">IF($B$4="","",IFERROR(MATCH($B$4&amp;"|"&amp;A379,憑證錄入!$O$6:$O$505,0),""))</f>
        <v/>
      </c>
      <c r="J379" s="58" t="str">
        <f aca="false">IF($I379="","",J378+E379-F379)</f>
        <v/>
      </c>
    </row>
    <row r="380" customFormat="false" ht="15" hidden="false" customHeight="false" outlineLevel="0" collapsed="false">
      <c r="A380" s="35" t="n">
        <v>371</v>
      </c>
      <c r="B380" s="36" t="str">
        <f aca="false">IF($I380="","",INDEX(憑證錄入!$B$6:$B$505,$I380))</f>
        <v/>
      </c>
      <c r="C380" s="37" t="str">
        <f aca="false">IF($I380="","",INDEX(憑證錄入!$A$6:$A$505,$I380)&amp;"")</f>
        <v/>
      </c>
      <c r="D380" s="8" t="str">
        <f aca="false">IF($I380="","",INDEX(憑證錄入!$D$6:$D$505,$I380)&amp;"")</f>
        <v/>
      </c>
      <c r="E380" s="47" t="str">
        <f aca="false">IF($I380="","",INDEX(憑證錄入!$G$6:$G$505,$I380))</f>
        <v/>
      </c>
      <c r="F380" s="47" t="str">
        <f aca="false">IF($I380="","",INDEX(憑證錄入!$H$6:$H$505,$I380))</f>
        <v/>
      </c>
      <c r="G380" s="23" t="str">
        <f aca="false">IF(J380="","",IF(ROUND(J380,2)&gt;0,"借",IF(ROUND(J380,2)&lt;0,"貸","平")))</f>
        <v/>
      </c>
      <c r="H380" s="38" t="str">
        <f aca="false">IF(J380="","",ABS(J380))</f>
        <v/>
      </c>
      <c r="I380" s="33" t="str">
        <f aca="false">IF($B$4="","",IFERROR(MATCH($B$4&amp;"|"&amp;A380,憑證錄入!$O$6:$O$505,0),""))</f>
        <v/>
      </c>
      <c r="J380" s="58" t="str">
        <f aca="false">IF($I380="","",J379+E380-F380)</f>
        <v/>
      </c>
    </row>
    <row r="381" customFormat="false" ht="15" hidden="false" customHeight="false" outlineLevel="0" collapsed="false">
      <c r="A381" s="35" t="n">
        <v>372</v>
      </c>
      <c r="B381" s="36" t="str">
        <f aca="false">IF($I381="","",INDEX(憑證錄入!$B$6:$B$505,$I381))</f>
        <v/>
      </c>
      <c r="C381" s="37" t="str">
        <f aca="false">IF($I381="","",INDEX(憑證錄入!$A$6:$A$505,$I381)&amp;"")</f>
        <v/>
      </c>
      <c r="D381" s="8" t="str">
        <f aca="false">IF($I381="","",INDEX(憑證錄入!$D$6:$D$505,$I381)&amp;"")</f>
        <v/>
      </c>
      <c r="E381" s="47" t="str">
        <f aca="false">IF($I381="","",INDEX(憑證錄入!$G$6:$G$505,$I381))</f>
        <v/>
      </c>
      <c r="F381" s="47" t="str">
        <f aca="false">IF($I381="","",INDEX(憑證錄入!$H$6:$H$505,$I381))</f>
        <v/>
      </c>
      <c r="G381" s="23" t="str">
        <f aca="false">IF(J381="","",IF(ROUND(J381,2)&gt;0,"借",IF(ROUND(J381,2)&lt;0,"貸","平")))</f>
        <v/>
      </c>
      <c r="H381" s="38" t="str">
        <f aca="false">IF(J381="","",ABS(J381))</f>
        <v/>
      </c>
      <c r="I381" s="33" t="str">
        <f aca="false">IF($B$4="","",IFERROR(MATCH($B$4&amp;"|"&amp;A381,憑證錄入!$O$6:$O$505,0),""))</f>
        <v/>
      </c>
      <c r="J381" s="58" t="str">
        <f aca="false">IF($I381="","",J380+E381-F381)</f>
        <v/>
      </c>
    </row>
    <row r="382" customFormat="false" ht="15" hidden="false" customHeight="false" outlineLevel="0" collapsed="false">
      <c r="A382" s="35" t="n">
        <v>373</v>
      </c>
      <c r="B382" s="36" t="str">
        <f aca="false">IF($I382="","",INDEX(憑證錄入!$B$6:$B$505,$I382))</f>
        <v/>
      </c>
      <c r="C382" s="37" t="str">
        <f aca="false">IF($I382="","",INDEX(憑證錄入!$A$6:$A$505,$I382)&amp;"")</f>
        <v/>
      </c>
      <c r="D382" s="8" t="str">
        <f aca="false">IF($I382="","",INDEX(憑證錄入!$D$6:$D$505,$I382)&amp;"")</f>
        <v/>
      </c>
      <c r="E382" s="47" t="str">
        <f aca="false">IF($I382="","",INDEX(憑證錄入!$G$6:$G$505,$I382))</f>
        <v/>
      </c>
      <c r="F382" s="47" t="str">
        <f aca="false">IF($I382="","",INDEX(憑證錄入!$H$6:$H$505,$I382))</f>
        <v/>
      </c>
      <c r="G382" s="23" t="str">
        <f aca="false">IF(J382="","",IF(ROUND(J382,2)&gt;0,"借",IF(ROUND(J382,2)&lt;0,"貸","平")))</f>
        <v/>
      </c>
      <c r="H382" s="38" t="str">
        <f aca="false">IF(J382="","",ABS(J382))</f>
        <v/>
      </c>
      <c r="I382" s="33" t="str">
        <f aca="false">IF($B$4="","",IFERROR(MATCH($B$4&amp;"|"&amp;A382,憑證錄入!$O$6:$O$505,0),""))</f>
        <v/>
      </c>
      <c r="J382" s="58" t="str">
        <f aca="false">IF($I382="","",J381+E382-F382)</f>
        <v/>
      </c>
    </row>
    <row r="383" customFormat="false" ht="15" hidden="false" customHeight="false" outlineLevel="0" collapsed="false">
      <c r="A383" s="35" t="n">
        <v>374</v>
      </c>
      <c r="B383" s="36" t="str">
        <f aca="false">IF($I383="","",INDEX(憑證錄入!$B$6:$B$505,$I383))</f>
        <v/>
      </c>
      <c r="C383" s="37" t="str">
        <f aca="false">IF($I383="","",INDEX(憑證錄入!$A$6:$A$505,$I383)&amp;"")</f>
        <v/>
      </c>
      <c r="D383" s="8" t="str">
        <f aca="false">IF($I383="","",INDEX(憑證錄入!$D$6:$D$505,$I383)&amp;"")</f>
        <v/>
      </c>
      <c r="E383" s="47" t="str">
        <f aca="false">IF($I383="","",INDEX(憑證錄入!$G$6:$G$505,$I383))</f>
        <v/>
      </c>
      <c r="F383" s="47" t="str">
        <f aca="false">IF($I383="","",INDEX(憑證錄入!$H$6:$H$505,$I383))</f>
        <v/>
      </c>
      <c r="G383" s="23" t="str">
        <f aca="false">IF(J383="","",IF(ROUND(J383,2)&gt;0,"借",IF(ROUND(J383,2)&lt;0,"貸","平")))</f>
        <v/>
      </c>
      <c r="H383" s="38" t="str">
        <f aca="false">IF(J383="","",ABS(J383))</f>
        <v/>
      </c>
      <c r="I383" s="33" t="str">
        <f aca="false">IF($B$4="","",IFERROR(MATCH($B$4&amp;"|"&amp;A383,憑證錄入!$O$6:$O$505,0),""))</f>
        <v/>
      </c>
      <c r="J383" s="58" t="str">
        <f aca="false">IF($I383="","",J382+E383-F383)</f>
        <v/>
      </c>
    </row>
    <row r="384" customFormat="false" ht="15" hidden="false" customHeight="false" outlineLevel="0" collapsed="false">
      <c r="A384" s="35" t="n">
        <v>375</v>
      </c>
      <c r="B384" s="36" t="str">
        <f aca="false">IF($I384="","",INDEX(憑證錄入!$B$6:$B$505,$I384))</f>
        <v/>
      </c>
      <c r="C384" s="37" t="str">
        <f aca="false">IF($I384="","",INDEX(憑證錄入!$A$6:$A$505,$I384)&amp;"")</f>
        <v/>
      </c>
      <c r="D384" s="8" t="str">
        <f aca="false">IF($I384="","",INDEX(憑證錄入!$D$6:$D$505,$I384)&amp;"")</f>
        <v/>
      </c>
      <c r="E384" s="47" t="str">
        <f aca="false">IF($I384="","",INDEX(憑證錄入!$G$6:$G$505,$I384))</f>
        <v/>
      </c>
      <c r="F384" s="47" t="str">
        <f aca="false">IF($I384="","",INDEX(憑證錄入!$H$6:$H$505,$I384))</f>
        <v/>
      </c>
      <c r="G384" s="23" t="str">
        <f aca="false">IF(J384="","",IF(ROUND(J384,2)&gt;0,"借",IF(ROUND(J384,2)&lt;0,"貸","平")))</f>
        <v/>
      </c>
      <c r="H384" s="38" t="str">
        <f aca="false">IF(J384="","",ABS(J384))</f>
        <v/>
      </c>
      <c r="I384" s="33" t="str">
        <f aca="false">IF($B$4="","",IFERROR(MATCH($B$4&amp;"|"&amp;A384,憑證錄入!$O$6:$O$505,0),""))</f>
        <v/>
      </c>
      <c r="J384" s="58" t="str">
        <f aca="false">IF($I384="","",J383+E384-F384)</f>
        <v/>
      </c>
    </row>
    <row r="385" customFormat="false" ht="15" hidden="false" customHeight="false" outlineLevel="0" collapsed="false">
      <c r="A385" s="35" t="n">
        <v>376</v>
      </c>
      <c r="B385" s="36" t="str">
        <f aca="false">IF($I385="","",INDEX(憑證錄入!$B$6:$B$505,$I385))</f>
        <v/>
      </c>
      <c r="C385" s="37" t="str">
        <f aca="false">IF($I385="","",INDEX(憑證錄入!$A$6:$A$505,$I385)&amp;"")</f>
        <v/>
      </c>
      <c r="D385" s="8" t="str">
        <f aca="false">IF($I385="","",INDEX(憑證錄入!$D$6:$D$505,$I385)&amp;"")</f>
        <v/>
      </c>
      <c r="E385" s="47" t="str">
        <f aca="false">IF($I385="","",INDEX(憑證錄入!$G$6:$G$505,$I385))</f>
        <v/>
      </c>
      <c r="F385" s="47" t="str">
        <f aca="false">IF($I385="","",INDEX(憑證錄入!$H$6:$H$505,$I385))</f>
        <v/>
      </c>
      <c r="G385" s="23" t="str">
        <f aca="false">IF(J385="","",IF(ROUND(J385,2)&gt;0,"借",IF(ROUND(J385,2)&lt;0,"貸","平")))</f>
        <v/>
      </c>
      <c r="H385" s="38" t="str">
        <f aca="false">IF(J385="","",ABS(J385))</f>
        <v/>
      </c>
      <c r="I385" s="33" t="str">
        <f aca="false">IF($B$4="","",IFERROR(MATCH($B$4&amp;"|"&amp;A385,憑證錄入!$O$6:$O$505,0),""))</f>
        <v/>
      </c>
      <c r="J385" s="58" t="str">
        <f aca="false">IF($I385="","",J384+E385-F385)</f>
        <v/>
      </c>
    </row>
    <row r="386" customFormat="false" ht="15" hidden="false" customHeight="false" outlineLevel="0" collapsed="false">
      <c r="A386" s="35" t="n">
        <v>377</v>
      </c>
      <c r="B386" s="36" t="str">
        <f aca="false">IF($I386="","",INDEX(憑證錄入!$B$6:$B$505,$I386))</f>
        <v/>
      </c>
      <c r="C386" s="37" t="str">
        <f aca="false">IF($I386="","",INDEX(憑證錄入!$A$6:$A$505,$I386)&amp;"")</f>
        <v/>
      </c>
      <c r="D386" s="8" t="str">
        <f aca="false">IF($I386="","",INDEX(憑證錄入!$D$6:$D$505,$I386)&amp;"")</f>
        <v/>
      </c>
      <c r="E386" s="47" t="str">
        <f aca="false">IF($I386="","",INDEX(憑證錄入!$G$6:$G$505,$I386))</f>
        <v/>
      </c>
      <c r="F386" s="47" t="str">
        <f aca="false">IF($I386="","",INDEX(憑證錄入!$H$6:$H$505,$I386))</f>
        <v/>
      </c>
      <c r="G386" s="23" t="str">
        <f aca="false">IF(J386="","",IF(ROUND(J386,2)&gt;0,"借",IF(ROUND(J386,2)&lt;0,"貸","平")))</f>
        <v/>
      </c>
      <c r="H386" s="38" t="str">
        <f aca="false">IF(J386="","",ABS(J386))</f>
        <v/>
      </c>
      <c r="I386" s="33" t="str">
        <f aca="false">IF($B$4="","",IFERROR(MATCH($B$4&amp;"|"&amp;A386,憑證錄入!$O$6:$O$505,0),""))</f>
        <v/>
      </c>
      <c r="J386" s="58" t="str">
        <f aca="false">IF($I386="","",J385+E386-F386)</f>
        <v/>
      </c>
    </row>
    <row r="387" customFormat="false" ht="15" hidden="false" customHeight="false" outlineLevel="0" collapsed="false">
      <c r="A387" s="35" t="n">
        <v>378</v>
      </c>
      <c r="B387" s="36" t="str">
        <f aca="false">IF($I387="","",INDEX(憑證錄入!$B$6:$B$505,$I387))</f>
        <v/>
      </c>
      <c r="C387" s="37" t="str">
        <f aca="false">IF($I387="","",INDEX(憑證錄入!$A$6:$A$505,$I387)&amp;"")</f>
        <v/>
      </c>
      <c r="D387" s="8" t="str">
        <f aca="false">IF($I387="","",INDEX(憑證錄入!$D$6:$D$505,$I387)&amp;"")</f>
        <v/>
      </c>
      <c r="E387" s="47" t="str">
        <f aca="false">IF($I387="","",INDEX(憑證錄入!$G$6:$G$505,$I387))</f>
        <v/>
      </c>
      <c r="F387" s="47" t="str">
        <f aca="false">IF($I387="","",INDEX(憑證錄入!$H$6:$H$505,$I387))</f>
        <v/>
      </c>
      <c r="G387" s="23" t="str">
        <f aca="false">IF(J387="","",IF(ROUND(J387,2)&gt;0,"借",IF(ROUND(J387,2)&lt;0,"貸","平")))</f>
        <v/>
      </c>
      <c r="H387" s="38" t="str">
        <f aca="false">IF(J387="","",ABS(J387))</f>
        <v/>
      </c>
      <c r="I387" s="33" t="str">
        <f aca="false">IF($B$4="","",IFERROR(MATCH($B$4&amp;"|"&amp;A387,憑證錄入!$O$6:$O$505,0),""))</f>
        <v/>
      </c>
      <c r="J387" s="58" t="str">
        <f aca="false">IF($I387="","",J386+E387-F387)</f>
        <v/>
      </c>
    </row>
    <row r="388" customFormat="false" ht="15" hidden="false" customHeight="false" outlineLevel="0" collapsed="false">
      <c r="A388" s="35" t="n">
        <v>379</v>
      </c>
      <c r="B388" s="36" t="str">
        <f aca="false">IF($I388="","",INDEX(憑證錄入!$B$6:$B$505,$I388))</f>
        <v/>
      </c>
      <c r="C388" s="37" t="str">
        <f aca="false">IF($I388="","",INDEX(憑證錄入!$A$6:$A$505,$I388)&amp;"")</f>
        <v/>
      </c>
      <c r="D388" s="8" t="str">
        <f aca="false">IF($I388="","",INDEX(憑證錄入!$D$6:$D$505,$I388)&amp;"")</f>
        <v/>
      </c>
      <c r="E388" s="47" t="str">
        <f aca="false">IF($I388="","",INDEX(憑證錄入!$G$6:$G$505,$I388))</f>
        <v/>
      </c>
      <c r="F388" s="47" t="str">
        <f aca="false">IF($I388="","",INDEX(憑證錄入!$H$6:$H$505,$I388))</f>
        <v/>
      </c>
      <c r="G388" s="23" t="str">
        <f aca="false">IF(J388="","",IF(ROUND(J388,2)&gt;0,"借",IF(ROUND(J388,2)&lt;0,"貸","平")))</f>
        <v/>
      </c>
      <c r="H388" s="38" t="str">
        <f aca="false">IF(J388="","",ABS(J388))</f>
        <v/>
      </c>
      <c r="I388" s="33" t="str">
        <f aca="false">IF($B$4="","",IFERROR(MATCH($B$4&amp;"|"&amp;A388,憑證錄入!$O$6:$O$505,0),""))</f>
        <v/>
      </c>
      <c r="J388" s="58" t="str">
        <f aca="false">IF($I388="","",J387+E388-F388)</f>
        <v/>
      </c>
    </row>
    <row r="389" customFormat="false" ht="15" hidden="false" customHeight="false" outlineLevel="0" collapsed="false">
      <c r="A389" s="35" t="n">
        <v>380</v>
      </c>
      <c r="B389" s="36" t="str">
        <f aca="false">IF($I389="","",INDEX(憑證錄入!$B$6:$B$505,$I389))</f>
        <v/>
      </c>
      <c r="C389" s="37" t="str">
        <f aca="false">IF($I389="","",INDEX(憑證錄入!$A$6:$A$505,$I389)&amp;"")</f>
        <v/>
      </c>
      <c r="D389" s="8" t="str">
        <f aca="false">IF($I389="","",INDEX(憑證錄入!$D$6:$D$505,$I389)&amp;"")</f>
        <v/>
      </c>
      <c r="E389" s="47" t="str">
        <f aca="false">IF($I389="","",INDEX(憑證錄入!$G$6:$G$505,$I389))</f>
        <v/>
      </c>
      <c r="F389" s="47" t="str">
        <f aca="false">IF($I389="","",INDEX(憑證錄入!$H$6:$H$505,$I389))</f>
        <v/>
      </c>
      <c r="G389" s="23" t="str">
        <f aca="false">IF(J389="","",IF(ROUND(J389,2)&gt;0,"借",IF(ROUND(J389,2)&lt;0,"貸","平")))</f>
        <v/>
      </c>
      <c r="H389" s="38" t="str">
        <f aca="false">IF(J389="","",ABS(J389))</f>
        <v/>
      </c>
      <c r="I389" s="33" t="str">
        <f aca="false">IF($B$4="","",IFERROR(MATCH($B$4&amp;"|"&amp;A389,憑證錄入!$O$6:$O$505,0),""))</f>
        <v/>
      </c>
      <c r="J389" s="58" t="str">
        <f aca="false">IF($I389="","",J388+E389-F389)</f>
        <v/>
      </c>
    </row>
    <row r="390" customFormat="false" ht="15" hidden="false" customHeight="false" outlineLevel="0" collapsed="false">
      <c r="A390" s="35" t="n">
        <v>381</v>
      </c>
      <c r="B390" s="36" t="str">
        <f aca="false">IF($I390="","",INDEX(憑證錄入!$B$6:$B$505,$I390))</f>
        <v/>
      </c>
      <c r="C390" s="37" t="str">
        <f aca="false">IF($I390="","",INDEX(憑證錄入!$A$6:$A$505,$I390)&amp;"")</f>
        <v/>
      </c>
      <c r="D390" s="8" t="str">
        <f aca="false">IF($I390="","",INDEX(憑證錄入!$D$6:$D$505,$I390)&amp;"")</f>
        <v/>
      </c>
      <c r="E390" s="47" t="str">
        <f aca="false">IF($I390="","",INDEX(憑證錄入!$G$6:$G$505,$I390))</f>
        <v/>
      </c>
      <c r="F390" s="47" t="str">
        <f aca="false">IF($I390="","",INDEX(憑證錄入!$H$6:$H$505,$I390))</f>
        <v/>
      </c>
      <c r="G390" s="23" t="str">
        <f aca="false">IF(J390="","",IF(ROUND(J390,2)&gt;0,"借",IF(ROUND(J390,2)&lt;0,"貸","平")))</f>
        <v/>
      </c>
      <c r="H390" s="38" t="str">
        <f aca="false">IF(J390="","",ABS(J390))</f>
        <v/>
      </c>
      <c r="I390" s="33" t="str">
        <f aca="false">IF($B$4="","",IFERROR(MATCH($B$4&amp;"|"&amp;A390,憑證錄入!$O$6:$O$505,0),""))</f>
        <v/>
      </c>
      <c r="J390" s="58" t="str">
        <f aca="false">IF($I390="","",J389+E390-F390)</f>
        <v/>
      </c>
    </row>
    <row r="391" customFormat="false" ht="15" hidden="false" customHeight="false" outlineLevel="0" collapsed="false">
      <c r="A391" s="35" t="n">
        <v>382</v>
      </c>
      <c r="B391" s="36" t="str">
        <f aca="false">IF($I391="","",INDEX(憑證錄入!$B$6:$B$505,$I391))</f>
        <v/>
      </c>
      <c r="C391" s="37" t="str">
        <f aca="false">IF($I391="","",INDEX(憑證錄入!$A$6:$A$505,$I391)&amp;"")</f>
        <v/>
      </c>
      <c r="D391" s="8" t="str">
        <f aca="false">IF($I391="","",INDEX(憑證錄入!$D$6:$D$505,$I391)&amp;"")</f>
        <v/>
      </c>
      <c r="E391" s="47" t="str">
        <f aca="false">IF($I391="","",INDEX(憑證錄入!$G$6:$G$505,$I391))</f>
        <v/>
      </c>
      <c r="F391" s="47" t="str">
        <f aca="false">IF($I391="","",INDEX(憑證錄入!$H$6:$H$505,$I391))</f>
        <v/>
      </c>
      <c r="G391" s="23" t="str">
        <f aca="false">IF(J391="","",IF(ROUND(J391,2)&gt;0,"借",IF(ROUND(J391,2)&lt;0,"貸","平")))</f>
        <v/>
      </c>
      <c r="H391" s="38" t="str">
        <f aca="false">IF(J391="","",ABS(J391))</f>
        <v/>
      </c>
      <c r="I391" s="33" t="str">
        <f aca="false">IF($B$4="","",IFERROR(MATCH($B$4&amp;"|"&amp;A391,憑證錄入!$O$6:$O$505,0),""))</f>
        <v/>
      </c>
      <c r="J391" s="58" t="str">
        <f aca="false">IF($I391="","",J390+E391-F391)</f>
        <v/>
      </c>
    </row>
    <row r="392" customFormat="false" ht="15" hidden="false" customHeight="false" outlineLevel="0" collapsed="false">
      <c r="A392" s="35" t="n">
        <v>383</v>
      </c>
      <c r="B392" s="36" t="str">
        <f aca="false">IF($I392="","",INDEX(憑證錄入!$B$6:$B$505,$I392))</f>
        <v/>
      </c>
      <c r="C392" s="37" t="str">
        <f aca="false">IF($I392="","",INDEX(憑證錄入!$A$6:$A$505,$I392)&amp;"")</f>
        <v/>
      </c>
      <c r="D392" s="8" t="str">
        <f aca="false">IF($I392="","",INDEX(憑證錄入!$D$6:$D$505,$I392)&amp;"")</f>
        <v/>
      </c>
      <c r="E392" s="47" t="str">
        <f aca="false">IF($I392="","",INDEX(憑證錄入!$G$6:$G$505,$I392))</f>
        <v/>
      </c>
      <c r="F392" s="47" t="str">
        <f aca="false">IF($I392="","",INDEX(憑證錄入!$H$6:$H$505,$I392))</f>
        <v/>
      </c>
      <c r="G392" s="23" t="str">
        <f aca="false">IF(J392="","",IF(ROUND(J392,2)&gt;0,"借",IF(ROUND(J392,2)&lt;0,"貸","平")))</f>
        <v/>
      </c>
      <c r="H392" s="38" t="str">
        <f aca="false">IF(J392="","",ABS(J392))</f>
        <v/>
      </c>
      <c r="I392" s="33" t="str">
        <f aca="false">IF($B$4="","",IFERROR(MATCH($B$4&amp;"|"&amp;A392,憑證錄入!$O$6:$O$505,0),""))</f>
        <v/>
      </c>
      <c r="J392" s="58" t="str">
        <f aca="false">IF($I392="","",J391+E392-F392)</f>
        <v/>
      </c>
    </row>
    <row r="393" customFormat="false" ht="15" hidden="false" customHeight="false" outlineLevel="0" collapsed="false">
      <c r="A393" s="35" t="n">
        <v>384</v>
      </c>
      <c r="B393" s="36" t="str">
        <f aca="false">IF($I393="","",INDEX(憑證錄入!$B$6:$B$505,$I393))</f>
        <v/>
      </c>
      <c r="C393" s="37" t="str">
        <f aca="false">IF($I393="","",INDEX(憑證錄入!$A$6:$A$505,$I393)&amp;"")</f>
        <v/>
      </c>
      <c r="D393" s="8" t="str">
        <f aca="false">IF($I393="","",INDEX(憑證錄入!$D$6:$D$505,$I393)&amp;"")</f>
        <v/>
      </c>
      <c r="E393" s="47" t="str">
        <f aca="false">IF($I393="","",INDEX(憑證錄入!$G$6:$G$505,$I393))</f>
        <v/>
      </c>
      <c r="F393" s="47" t="str">
        <f aca="false">IF($I393="","",INDEX(憑證錄入!$H$6:$H$505,$I393))</f>
        <v/>
      </c>
      <c r="G393" s="23" t="str">
        <f aca="false">IF(J393="","",IF(ROUND(J393,2)&gt;0,"借",IF(ROUND(J393,2)&lt;0,"貸","平")))</f>
        <v/>
      </c>
      <c r="H393" s="38" t="str">
        <f aca="false">IF(J393="","",ABS(J393))</f>
        <v/>
      </c>
      <c r="I393" s="33" t="str">
        <f aca="false">IF($B$4="","",IFERROR(MATCH($B$4&amp;"|"&amp;A393,憑證錄入!$O$6:$O$505,0),""))</f>
        <v/>
      </c>
      <c r="J393" s="58" t="str">
        <f aca="false">IF($I393="","",J392+E393-F393)</f>
        <v/>
      </c>
    </row>
    <row r="394" customFormat="false" ht="15" hidden="false" customHeight="false" outlineLevel="0" collapsed="false">
      <c r="A394" s="35" t="n">
        <v>385</v>
      </c>
      <c r="B394" s="36" t="str">
        <f aca="false">IF($I394="","",INDEX(憑證錄入!$B$6:$B$505,$I394))</f>
        <v/>
      </c>
      <c r="C394" s="37" t="str">
        <f aca="false">IF($I394="","",INDEX(憑證錄入!$A$6:$A$505,$I394)&amp;"")</f>
        <v/>
      </c>
      <c r="D394" s="8" t="str">
        <f aca="false">IF($I394="","",INDEX(憑證錄入!$D$6:$D$505,$I394)&amp;"")</f>
        <v/>
      </c>
      <c r="E394" s="47" t="str">
        <f aca="false">IF($I394="","",INDEX(憑證錄入!$G$6:$G$505,$I394))</f>
        <v/>
      </c>
      <c r="F394" s="47" t="str">
        <f aca="false">IF($I394="","",INDEX(憑證錄入!$H$6:$H$505,$I394))</f>
        <v/>
      </c>
      <c r="G394" s="23" t="str">
        <f aca="false">IF(J394="","",IF(ROUND(J394,2)&gt;0,"借",IF(ROUND(J394,2)&lt;0,"貸","平")))</f>
        <v/>
      </c>
      <c r="H394" s="38" t="str">
        <f aca="false">IF(J394="","",ABS(J394))</f>
        <v/>
      </c>
      <c r="I394" s="33" t="str">
        <f aca="false">IF($B$4="","",IFERROR(MATCH($B$4&amp;"|"&amp;A394,憑證錄入!$O$6:$O$505,0),""))</f>
        <v/>
      </c>
      <c r="J394" s="58" t="str">
        <f aca="false">IF($I394="","",J393+E394-F394)</f>
        <v/>
      </c>
    </row>
    <row r="395" customFormat="false" ht="15" hidden="false" customHeight="false" outlineLevel="0" collapsed="false">
      <c r="A395" s="35" t="n">
        <v>386</v>
      </c>
      <c r="B395" s="36" t="str">
        <f aca="false">IF($I395="","",INDEX(憑證錄入!$B$6:$B$505,$I395))</f>
        <v/>
      </c>
      <c r="C395" s="37" t="str">
        <f aca="false">IF($I395="","",INDEX(憑證錄入!$A$6:$A$505,$I395)&amp;"")</f>
        <v/>
      </c>
      <c r="D395" s="8" t="str">
        <f aca="false">IF($I395="","",INDEX(憑證錄入!$D$6:$D$505,$I395)&amp;"")</f>
        <v/>
      </c>
      <c r="E395" s="47" t="str">
        <f aca="false">IF($I395="","",INDEX(憑證錄入!$G$6:$G$505,$I395))</f>
        <v/>
      </c>
      <c r="F395" s="47" t="str">
        <f aca="false">IF($I395="","",INDEX(憑證錄入!$H$6:$H$505,$I395))</f>
        <v/>
      </c>
      <c r="G395" s="23" t="str">
        <f aca="false">IF(J395="","",IF(ROUND(J395,2)&gt;0,"借",IF(ROUND(J395,2)&lt;0,"貸","平")))</f>
        <v/>
      </c>
      <c r="H395" s="38" t="str">
        <f aca="false">IF(J395="","",ABS(J395))</f>
        <v/>
      </c>
      <c r="I395" s="33" t="str">
        <f aca="false">IF($B$4="","",IFERROR(MATCH($B$4&amp;"|"&amp;A395,憑證錄入!$O$6:$O$505,0),""))</f>
        <v/>
      </c>
      <c r="J395" s="58" t="str">
        <f aca="false">IF($I395="","",J394+E395-F395)</f>
        <v/>
      </c>
    </row>
    <row r="396" customFormat="false" ht="15" hidden="false" customHeight="false" outlineLevel="0" collapsed="false">
      <c r="A396" s="35" t="n">
        <v>387</v>
      </c>
      <c r="B396" s="36" t="str">
        <f aca="false">IF($I396="","",INDEX(憑證錄入!$B$6:$B$505,$I396))</f>
        <v/>
      </c>
      <c r="C396" s="37" t="str">
        <f aca="false">IF($I396="","",INDEX(憑證錄入!$A$6:$A$505,$I396)&amp;"")</f>
        <v/>
      </c>
      <c r="D396" s="8" t="str">
        <f aca="false">IF($I396="","",INDEX(憑證錄入!$D$6:$D$505,$I396)&amp;"")</f>
        <v/>
      </c>
      <c r="E396" s="47" t="str">
        <f aca="false">IF($I396="","",INDEX(憑證錄入!$G$6:$G$505,$I396))</f>
        <v/>
      </c>
      <c r="F396" s="47" t="str">
        <f aca="false">IF($I396="","",INDEX(憑證錄入!$H$6:$H$505,$I396))</f>
        <v/>
      </c>
      <c r="G396" s="23" t="str">
        <f aca="false">IF(J396="","",IF(ROUND(J396,2)&gt;0,"借",IF(ROUND(J396,2)&lt;0,"貸","平")))</f>
        <v/>
      </c>
      <c r="H396" s="38" t="str">
        <f aca="false">IF(J396="","",ABS(J396))</f>
        <v/>
      </c>
      <c r="I396" s="33" t="str">
        <f aca="false">IF($B$4="","",IFERROR(MATCH($B$4&amp;"|"&amp;A396,憑證錄入!$O$6:$O$505,0),""))</f>
        <v/>
      </c>
      <c r="J396" s="58" t="str">
        <f aca="false">IF($I396="","",J395+E396-F396)</f>
        <v/>
      </c>
    </row>
    <row r="397" customFormat="false" ht="15" hidden="false" customHeight="false" outlineLevel="0" collapsed="false">
      <c r="A397" s="35" t="n">
        <v>388</v>
      </c>
      <c r="B397" s="36" t="str">
        <f aca="false">IF($I397="","",INDEX(憑證錄入!$B$6:$B$505,$I397))</f>
        <v/>
      </c>
      <c r="C397" s="37" t="str">
        <f aca="false">IF($I397="","",INDEX(憑證錄入!$A$6:$A$505,$I397)&amp;"")</f>
        <v/>
      </c>
      <c r="D397" s="8" t="str">
        <f aca="false">IF($I397="","",INDEX(憑證錄入!$D$6:$D$505,$I397)&amp;"")</f>
        <v/>
      </c>
      <c r="E397" s="47" t="str">
        <f aca="false">IF($I397="","",INDEX(憑證錄入!$G$6:$G$505,$I397))</f>
        <v/>
      </c>
      <c r="F397" s="47" t="str">
        <f aca="false">IF($I397="","",INDEX(憑證錄入!$H$6:$H$505,$I397))</f>
        <v/>
      </c>
      <c r="G397" s="23" t="str">
        <f aca="false">IF(J397="","",IF(ROUND(J397,2)&gt;0,"借",IF(ROUND(J397,2)&lt;0,"貸","平")))</f>
        <v/>
      </c>
      <c r="H397" s="38" t="str">
        <f aca="false">IF(J397="","",ABS(J397))</f>
        <v/>
      </c>
      <c r="I397" s="33" t="str">
        <f aca="false">IF($B$4="","",IFERROR(MATCH($B$4&amp;"|"&amp;A397,憑證錄入!$O$6:$O$505,0),""))</f>
        <v/>
      </c>
      <c r="J397" s="58" t="str">
        <f aca="false">IF($I397="","",J396+E397-F397)</f>
        <v/>
      </c>
    </row>
    <row r="398" customFormat="false" ht="15" hidden="false" customHeight="false" outlineLevel="0" collapsed="false">
      <c r="A398" s="35" t="n">
        <v>389</v>
      </c>
      <c r="B398" s="36" t="str">
        <f aca="false">IF($I398="","",INDEX(憑證錄入!$B$6:$B$505,$I398))</f>
        <v/>
      </c>
      <c r="C398" s="37" t="str">
        <f aca="false">IF($I398="","",INDEX(憑證錄入!$A$6:$A$505,$I398)&amp;"")</f>
        <v/>
      </c>
      <c r="D398" s="8" t="str">
        <f aca="false">IF($I398="","",INDEX(憑證錄入!$D$6:$D$505,$I398)&amp;"")</f>
        <v/>
      </c>
      <c r="E398" s="47" t="str">
        <f aca="false">IF($I398="","",INDEX(憑證錄入!$G$6:$G$505,$I398))</f>
        <v/>
      </c>
      <c r="F398" s="47" t="str">
        <f aca="false">IF($I398="","",INDEX(憑證錄入!$H$6:$H$505,$I398))</f>
        <v/>
      </c>
      <c r="G398" s="23" t="str">
        <f aca="false">IF(J398="","",IF(ROUND(J398,2)&gt;0,"借",IF(ROUND(J398,2)&lt;0,"貸","平")))</f>
        <v/>
      </c>
      <c r="H398" s="38" t="str">
        <f aca="false">IF(J398="","",ABS(J398))</f>
        <v/>
      </c>
      <c r="I398" s="33" t="str">
        <f aca="false">IF($B$4="","",IFERROR(MATCH($B$4&amp;"|"&amp;A398,憑證錄入!$O$6:$O$505,0),""))</f>
        <v/>
      </c>
      <c r="J398" s="58" t="str">
        <f aca="false">IF($I398="","",J397+E398-F398)</f>
        <v/>
      </c>
    </row>
    <row r="399" customFormat="false" ht="15" hidden="false" customHeight="false" outlineLevel="0" collapsed="false">
      <c r="A399" s="35" t="n">
        <v>390</v>
      </c>
      <c r="B399" s="36" t="str">
        <f aca="false">IF($I399="","",INDEX(憑證錄入!$B$6:$B$505,$I399))</f>
        <v/>
      </c>
      <c r="C399" s="37" t="str">
        <f aca="false">IF($I399="","",INDEX(憑證錄入!$A$6:$A$505,$I399)&amp;"")</f>
        <v/>
      </c>
      <c r="D399" s="8" t="str">
        <f aca="false">IF($I399="","",INDEX(憑證錄入!$D$6:$D$505,$I399)&amp;"")</f>
        <v/>
      </c>
      <c r="E399" s="47" t="str">
        <f aca="false">IF($I399="","",INDEX(憑證錄入!$G$6:$G$505,$I399))</f>
        <v/>
      </c>
      <c r="F399" s="47" t="str">
        <f aca="false">IF($I399="","",INDEX(憑證錄入!$H$6:$H$505,$I399))</f>
        <v/>
      </c>
      <c r="G399" s="23" t="str">
        <f aca="false">IF(J399="","",IF(ROUND(J399,2)&gt;0,"借",IF(ROUND(J399,2)&lt;0,"貸","平")))</f>
        <v/>
      </c>
      <c r="H399" s="38" t="str">
        <f aca="false">IF(J399="","",ABS(J399))</f>
        <v/>
      </c>
      <c r="I399" s="33" t="str">
        <f aca="false">IF($B$4="","",IFERROR(MATCH($B$4&amp;"|"&amp;A399,憑證錄入!$O$6:$O$505,0),""))</f>
        <v/>
      </c>
      <c r="J399" s="58" t="str">
        <f aca="false">IF($I399="","",J398+E399-F399)</f>
        <v/>
      </c>
    </row>
    <row r="400" customFormat="false" ht="15" hidden="false" customHeight="false" outlineLevel="0" collapsed="false">
      <c r="A400" s="35" t="n">
        <v>391</v>
      </c>
      <c r="B400" s="36" t="str">
        <f aca="false">IF($I400="","",INDEX(憑證錄入!$B$6:$B$505,$I400))</f>
        <v/>
      </c>
      <c r="C400" s="37" t="str">
        <f aca="false">IF($I400="","",INDEX(憑證錄入!$A$6:$A$505,$I400)&amp;"")</f>
        <v/>
      </c>
      <c r="D400" s="8" t="str">
        <f aca="false">IF($I400="","",INDEX(憑證錄入!$D$6:$D$505,$I400)&amp;"")</f>
        <v/>
      </c>
      <c r="E400" s="47" t="str">
        <f aca="false">IF($I400="","",INDEX(憑證錄入!$G$6:$G$505,$I400))</f>
        <v/>
      </c>
      <c r="F400" s="47" t="str">
        <f aca="false">IF($I400="","",INDEX(憑證錄入!$H$6:$H$505,$I400))</f>
        <v/>
      </c>
      <c r="G400" s="23" t="str">
        <f aca="false">IF(J400="","",IF(ROUND(J400,2)&gt;0,"借",IF(ROUND(J400,2)&lt;0,"貸","平")))</f>
        <v/>
      </c>
      <c r="H400" s="38" t="str">
        <f aca="false">IF(J400="","",ABS(J400))</f>
        <v/>
      </c>
      <c r="I400" s="33" t="str">
        <f aca="false">IF($B$4="","",IFERROR(MATCH($B$4&amp;"|"&amp;A400,憑證錄入!$O$6:$O$505,0),""))</f>
        <v/>
      </c>
      <c r="J400" s="58" t="str">
        <f aca="false">IF($I400="","",J399+E400-F400)</f>
        <v/>
      </c>
    </row>
    <row r="401" customFormat="false" ht="15" hidden="false" customHeight="false" outlineLevel="0" collapsed="false">
      <c r="A401" s="35" t="n">
        <v>392</v>
      </c>
      <c r="B401" s="36" t="str">
        <f aca="false">IF($I401="","",INDEX(憑證錄入!$B$6:$B$505,$I401))</f>
        <v/>
      </c>
      <c r="C401" s="37" t="str">
        <f aca="false">IF($I401="","",INDEX(憑證錄入!$A$6:$A$505,$I401)&amp;"")</f>
        <v/>
      </c>
      <c r="D401" s="8" t="str">
        <f aca="false">IF($I401="","",INDEX(憑證錄入!$D$6:$D$505,$I401)&amp;"")</f>
        <v/>
      </c>
      <c r="E401" s="47" t="str">
        <f aca="false">IF($I401="","",INDEX(憑證錄入!$G$6:$G$505,$I401))</f>
        <v/>
      </c>
      <c r="F401" s="47" t="str">
        <f aca="false">IF($I401="","",INDEX(憑證錄入!$H$6:$H$505,$I401))</f>
        <v/>
      </c>
      <c r="G401" s="23" t="str">
        <f aca="false">IF(J401="","",IF(ROUND(J401,2)&gt;0,"借",IF(ROUND(J401,2)&lt;0,"貸","平")))</f>
        <v/>
      </c>
      <c r="H401" s="38" t="str">
        <f aca="false">IF(J401="","",ABS(J401))</f>
        <v/>
      </c>
      <c r="I401" s="33" t="str">
        <f aca="false">IF($B$4="","",IFERROR(MATCH($B$4&amp;"|"&amp;A401,憑證錄入!$O$6:$O$505,0),""))</f>
        <v/>
      </c>
      <c r="J401" s="58" t="str">
        <f aca="false">IF($I401="","",J400+E401-F401)</f>
        <v/>
      </c>
    </row>
    <row r="402" customFormat="false" ht="15" hidden="false" customHeight="false" outlineLevel="0" collapsed="false">
      <c r="A402" s="35" t="n">
        <v>393</v>
      </c>
      <c r="B402" s="36" t="str">
        <f aca="false">IF($I402="","",INDEX(憑證錄入!$B$6:$B$505,$I402))</f>
        <v/>
      </c>
      <c r="C402" s="37" t="str">
        <f aca="false">IF($I402="","",INDEX(憑證錄入!$A$6:$A$505,$I402)&amp;"")</f>
        <v/>
      </c>
      <c r="D402" s="8" t="str">
        <f aca="false">IF($I402="","",INDEX(憑證錄入!$D$6:$D$505,$I402)&amp;"")</f>
        <v/>
      </c>
      <c r="E402" s="47" t="str">
        <f aca="false">IF($I402="","",INDEX(憑證錄入!$G$6:$G$505,$I402))</f>
        <v/>
      </c>
      <c r="F402" s="47" t="str">
        <f aca="false">IF($I402="","",INDEX(憑證錄入!$H$6:$H$505,$I402))</f>
        <v/>
      </c>
      <c r="G402" s="23" t="str">
        <f aca="false">IF(J402="","",IF(ROUND(J402,2)&gt;0,"借",IF(ROUND(J402,2)&lt;0,"貸","平")))</f>
        <v/>
      </c>
      <c r="H402" s="38" t="str">
        <f aca="false">IF(J402="","",ABS(J402))</f>
        <v/>
      </c>
      <c r="I402" s="33" t="str">
        <f aca="false">IF($B$4="","",IFERROR(MATCH($B$4&amp;"|"&amp;A402,憑證錄入!$O$6:$O$505,0),""))</f>
        <v/>
      </c>
      <c r="J402" s="58" t="str">
        <f aca="false">IF($I402="","",J401+E402-F402)</f>
        <v/>
      </c>
    </row>
    <row r="403" customFormat="false" ht="15" hidden="false" customHeight="false" outlineLevel="0" collapsed="false">
      <c r="A403" s="35" t="n">
        <v>394</v>
      </c>
      <c r="B403" s="36" t="str">
        <f aca="false">IF($I403="","",INDEX(憑證錄入!$B$6:$B$505,$I403))</f>
        <v/>
      </c>
      <c r="C403" s="37" t="str">
        <f aca="false">IF($I403="","",INDEX(憑證錄入!$A$6:$A$505,$I403)&amp;"")</f>
        <v/>
      </c>
      <c r="D403" s="8" t="str">
        <f aca="false">IF($I403="","",INDEX(憑證錄入!$D$6:$D$505,$I403)&amp;"")</f>
        <v/>
      </c>
      <c r="E403" s="47" t="str">
        <f aca="false">IF($I403="","",INDEX(憑證錄入!$G$6:$G$505,$I403))</f>
        <v/>
      </c>
      <c r="F403" s="47" t="str">
        <f aca="false">IF($I403="","",INDEX(憑證錄入!$H$6:$H$505,$I403))</f>
        <v/>
      </c>
      <c r="G403" s="23" t="str">
        <f aca="false">IF(J403="","",IF(ROUND(J403,2)&gt;0,"借",IF(ROUND(J403,2)&lt;0,"貸","平")))</f>
        <v/>
      </c>
      <c r="H403" s="38" t="str">
        <f aca="false">IF(J403="","",ABS(J403))</f>
        <v/>
      </c>
      <c r="I403" s="33" t="str">
        <f aca="false">IF($B$4="","",IFERROR(MATCH($B$4&amp;"|"&amp;A403,憑證錄入!$O$6:$O$505,0),""))</f>
        <v/>
      </c>
      <c r="J403" s="58" t="str">
        <f aca="false">IF($I403="","",J402+E403-F403)</f>
        <v/>
      </c>
    </row>
    <row r="404" customFormat="false" ht="15" hidden="false" customHeight="false" outlineLevel="0" collapsed="false">
      <c r="A404" s="35" t="n">
        <v>395</v>
      </c>
      <c r="B404" s="36" t="str">
        <f aca="false">IF($I404="","",INDEX(憑證錄入!$B$6:$B$505,$I404))</f>
        <v/>
      </c>
      <c r="C404" s="37" t="str">
        <f aca="false">IF($I404="","",INDEX(憑證錄入!$A$6:$A$505,$I404)&amp;"")</f>
        <v/>
      </c>
      <c r="D404" s="8" t="str">
        <f aca="false">IF($I404="","",INDEX(憑證錄入!$D$6:$D$505,$I404)&amp;"")</f>
        <v/>
      </c>
      <c r="E404" s="47" t="str">
        <f aca="false">IF($I404="","",INDEX(憑證錄入!$G$6:$G$505,$I404))</f>
        <v/>
      </c>
      <c r="F404" s="47" t="str">
        <f aca="false">IF($I404="","",INDEX(憑證錄入!$H$6:$H$505,$I404))</f>
        <v/>
      </c>
      <c r="G404" s="23" t="str">
        <f aca="false">IF(J404="","",IF(ROUND(J404,2)&gt;0,"借",IF(ROUND(J404,2)&lt;0,"貸","平")))</f>
        <v/>
      </c>
      <c r="H404" s="38" t="str">
        <f aca="false">IF(J404="","",ABS(J404))</f>
        <v/>
      </c>
      <c r="I404" s="33" t="str">
        <f aca="false">IF($B$4="","",IFERROR(MATCH($B$4&amp;"|"&amp;A404,憑證錄入!$O$6:$O$505,0),""))</f>
        <v/>
      </c>
      <c r="J404" s="58" t="str">
        <f aca="false">IF($I404="","",J403+E404-F404)</f>
        <v/>
      </c>
    </row>
    <row r="405" customFormat="false" ht="15" hidden="false" customHeight="false" outlineLevel="0" collapsed="false">
      <c r="A405" s="35" t="n">
        <v>396</v>
      </c>
      <c r="B405" s="36" t="str">
        <f aca="false">IF($I405="","",INDEX(憑證錄入!$B$6:$B$505,$I405))</f>
        <v/>
      </c>
      <c r="C405" s="37" t="str">
        <f aca="false">IF($I405="","",INDEX(憑證錄入!$A$6:$A$505,$I405)&amp;"")</f>
        <v/>
      </c>
      <c r="D405" s="8" t="str">
        <f aca="false">IF($I405="","",INDEX(憑證錄入!$D$6:$D$505,$I405)&amp;"")</f>
        <v/>
      </c>
      <c r="E405" s="47" t="str">
        <f aca="false">IF($I405="","",INDEX(憑證錄入!$G$6:$G$505,$I405))</f>
        <v/>
      </c>
      <c r="F405" s="47" t="str">
        <f aca="false">IF($I405="","",INDEX(憑證錄入!$H$6:$H$505,$I405))</f>
        <v/>
      </c>
      <c r="G405" s="23" t="str">
        <f aca="false">IF(J405="","",IF(ROUND(J405,2)&gt;0,"借",IF(ROUND(J405,2)&lt;0,"貸","平")))</f>
        <v/>
      </c>
      <c r="H405" s="38" t="str">
        <f aca="false">IF(J405="","",ABS(J405))</f>
        <v/>
      </c>
      <c r="I405" s="33" t="str">
        <f aca="false">IF($B$4="","",IFERROR(MATCH($B$4&amp;"|"&amp;A405,憑證錄入!$O$6:$O$505,0),""))</f>
        <v/>
      </c>
      <c r="J405" s="58" t="str">
        <f aca="false">IF($I405="","",J404+E405-F405)</f>
        <v/>
      </c>
    </row>
    <row r="406" customFormat="false" ht="15" hidden="false" customHeight="false" outlineLevel="0" collapsed="false">
      <c r="A406" s="35" t="n">
        <v>397</v>
      </c>
      <c r="B406" s="36" t="str">
        <f aca="false">IF($I406="","",INDEX(憑證錄入!$B$6:$B$505,$I406))</f>
        <v/>
      </c>
      <c r="C406" s="37" t="str">
        <f aca="false">IF($I406="","",INDEX(憑證錄入!$A$6:$A$505,$I406)&amp;"")</f>
        <v/>
      </c>
      <c r="D406" s="8" t="str">
        <f aca="false">IF($I406="","",INDEX(憑證錄入!$D$6:$D$505,$I406)&amp;"")</f>
        <v/>
      </c>
      <c r="E406" s="47" t="str">
        <f aca="false">IF($I406="","",INDEX(憑證錄入!$G$6:$G$505,$I406))</f>
        <v/>
      </c>
      <c r="F406" s="47" t="str">
        <f aca="false">IF($I406="","",INDEX(憑證錄入!$H$6:$H$505,$I406))</f>
        <v/>
      </c>
      <c r="G406" s="23" t="str">
        <f aca="false">IF(J406="","",IF(ROUND(J406,2)&gt;0,"借",IF(ROUND(J406,2)&lt;0,"貸","平")))</f>
        <v/>
      </c>
      <c r="H406" s="38" t="str">
        <f aca="false">IF(J406="","",ABS(J406))</f>
        <v/>
      </c>
      <c r="I406" s="33" t="str">
        <f aca="false">IF($B$4="","",IFERROR(MATCH($B$4&amp;"|"&amp;A406,憑證錄入!$O$6:$O$505,0),""))</f>
        <v/>
      </c>
      <c r="J406" s="58" t="str">
        <f aca="false">IF($I406="","",J405+E406-F406)</f>
        <v/>
      </c>
    </row>
    <row r="407" customFormat="false" ht="15" hidden="false" customHeight="false" outlineLevel="0" collapsed="false">
      <c r="A407" s="35" t="n">
        <v>398</v>
      </c>
      <c r="B407" s="36" t="str">
        <f aca="false">IF($I407="","",INDEX(憑證錄入!$B$6:$B$505,$I407))</f>
        <v/>
      </c>
      <c r="C407" s="37" t="str">
        <f aca="false">IF($I407="","",INDEX(憑證錄入!$A$6:$A$505,$I407)&amp;"")</f>
        <v/>
      </c>
      <c r="D407" s="8" t="str">
        <f aca="false">IF($I407="","",INDEX(憑證錄入!$D$6:$D$505,$I407)&amp;"")</f>
        <v/>
      </c>
      <c r="E407" s="47" t="str">
        <f aca="false">IF($I407="","",INDEX(憑證錄入!$G$6:$G$505,$I407))</f>
        <v/>
      </c>
      <c r="F407" s="47" t="str">
        <f aca="false">IF($I407="","",INDEX(憑證錄入!$H$6:$H$505,$I407))</f>
        <v/>
      </c>
      <c r="G407" s="23" t="str">
        <f aca="false">IF(J407="","",IF(ROUND(J407,2)&gt;0,"借",IF(ROUND(J407,2)&lt;0,"貸","平")))</f>
        <v/>
      </c>
      <c r="H407" s="38" t="str">
        <f aca="false">IF(J407="","",ABS(J407))</f>
        <v/>
      </c>
      <c r="I407" s="33" t="str">
        <f aca="false">IF($B$4="","",IFERROR(MATCH($B$4&amp;"|"&amp;A407,憑證錄入!$O$6:$O$505,0),""))</f>
        <v/>
      </c>
      <c r="J407" s="58" t="str">
        <f aca="false">IF($I407="","",J406+E407-F407)</f>
        <v/>
      </c>
    </row>
    <row r="408" customFormat="false" ht="15" hidden="false" customHeight="false" outlineLevel="0" collapsed="false">
      <c r="A408" s="35" t="n">
        <v>399</v>
      </c>
      <c r="B408" s="36" t="str">
        <f aca="false">IF($I408="","",INDEX(憑證錄入!$B$6:$B$505,$I408))</f>
        <v/>
      </c>
      <c r="C408" s="37" t="str">
        <f aca="false">IF($I408="","",INDEX(憑證錄入!$A$6:$A$505,$I408)&amp;"")</f>
        <v/>
      </c>
      <c r="D408" s="8" t="str">
        <f aca="false">IF($I408="","",INDEX(憑證錄入!$D$6:$D$505,$I408)&amp;"")</f>
        <v/>
      </c>
      <c r="E408" s="47" t="str">
        <f aca="false">IF($I408="","",INDEX(憑證錄入!$G$6:$G$505,$I408))</f>
        <v/>
      </c>
      <c r="F408" s="47" t="str">
        <f aca="false">IF($I408="","",INDEX(憑證錄入!$H$6:$H$505,$I408))</f>
        <v/>
      </c>
      <c r="G408" s="23" t="str">
        <f aca="false">IF(J408="","",IF(ROUND(J408,2)&gt;0,"借",IF(ROUND(J408,2)&lt;0,"貸","平")))</f>
        <v/>
      </c>
      <c r="H408" s="38" t="str">
        <f aca="false">IF(J408="","",ABS(J408))</f>
        <v/>
      </c>
      <c r="I408" s="33" t="str">
        <f aca="false">IF($B$4="","",IFERROR(MATCH($B$4&amp;"|"&amp;A408,憑證錄入!$O$6:$O$505,0),""))</f>
        <v/>
      </c>
      <c r="J408" s="58" t="str">
        <f aca="false">IF($I408="","",J407+E408-F408)</f>
        <v/>
      </c>
    </row>
    <row r="409" customFormat="false" ht="15" hidden="false" customHeight="false" outlineLevel="0" collapsed="false">
      <c r="A409" s="35" t="n">
        <v>400</v>
      </c>
      <c r="B409" s="36" t="str">
        <f aca="false">IF($I409="","",INDEX(憑證錄入!$B$6:$B$505,$I409))</f>
        <v/>
      </c>
      <c r="C409" s="37" t="str">
        <f aca="false">IF($I409="","",INDEX(憑證錄入!$A$6:$A$505,$I409)&amp;"")</f>
        <v/>
      </c>
      <c r="D409" s="8" t="str">
        <f aca="false">IF($I409="","",INDEX(憑證錄入!$D$6:$D$505,$I409)&amp;"")</f>
        <v/>
      </c>
      <c r="E409" s="47" t="str">
        <f aca="false">IF($I409="","",INDEX(憑證錄入!$G$6:$G$505,$I409))</f>
        <v/>
      </c>
      <c r="F409" s="47" t="str">
        <f aca="false">IF($I409="","",INDEX(憑證錄入!$H$6:$H$505,$I409))</f>
        <v/>
      </c>
      <c r="G409" s="23" t="str">
        <f aca="false">IF(J409="","",IF(ROUND(J409,2)&gt;0,"借",IF(ROUND(J409,2)&lt;0,"貸","平")))</f>
        <v/>
      </c>
      <c r="H409" s="38" t="str">
        <f aca="false">IF(J409="","",ABS(J409))</f>
        <v/>
      </c>
      <c r="I409" s="33" t="str">
        <f aca="false">IF($B$4="","",IFERROR(MATCH($B$4&amp;"|"&amp;A409,憑證錄入!$O$6:$O$505,0),""))</f>
        <v/>
      </c>
      <c r="J409" s="58" t="str">
        <f aca="false">IF($I409="","",J408+E409-F409)</f>
        <v/>
      </c>
    </row>
  </sheetData>
  <dataValidations count="1">
    <dataValidation allowBlank="true" errorStyle="stop" operator="between" showDropDown="false" showErrorMessage="false" showInputMessage="false" sqref="B4" type="list">
      <formula1>會計科目表!$A$5:$A$104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K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8"/>
    <col collapsed="false" customWidth="true" hidden="false" outlineLevel="0" max="11" min="4" style="0" width="16"/>
  </cols>
  <sheetData>
    <row r="1" customFormat="false" ht="17.35" hidden="false" customHeight="false" outlineLevel="0" collapsed="false">
      <c r="A1" s="12" t="str">
        <f aca="false">設定!$B$3</f>
        <v>示範有限公司</v>
      </c>
    </row>
    <row r="2" customFormat="false" ht="19.4" hidden="false" customHeight="false" outlineLevel="0" collapsed="false">
      <c r="A2" s="59" t="str">
        <f aca="false">"試算表　"&amp;TEXT(設定!$B$5,"yyyy-mm-dd")&amp;" 至 "&amp;TEXT(設定!$B$6,"yyyy-mm-dd")&amp;"　（"&amp;設定!$B$4&amp;"）"</f>
        <v>試算表　2026-01-01 至 2026-12-31　（HK$）</v>
      </c>
    </row>
    <row r="3" customFormat="false" ht="15" hidden="false" customHeight="false" outlineLevel="0" collapsed="false">
      <c r="A3" s="26" t="s">
        <v>166</v>
      </c>
      <c r="B3" s="26" t="str">
        <f aca="false">IF(AND(ROUND(E107,2)=0,ROUND(F107-G107,2)=0,ROUND(I107-J107,2)=0),"✔ 期初、本期、期末借貸均平衡","✘ 借貸不平，請檢查憑證錄入及期初餘額")</f>
        <v>✔ 期初、本期、期末借貸均平衡</v>
      </c>
    </row>
    <row r="4" customFormat="false" ht="15" hidden="false" customHeight="false" outlineLevel="0" collapsed="false">
      <c r="A4" s="26" t="s">
        <v>167</v>
      </c>
      <c r="B4" s="60" t="str">
        <f aca="false">COUNTIF(憑證錄入!$F$6:$F$505,"科目不存在")&amp;" 行分錄使用了未在科目表的科目"</f>
        <v>0 行分錄使用了未在科目表的科目</v>
      </c>
    </row>
    <row r="6" customFormat="false" ht="33.75" hidden="false" customHeight="true" outlineLevel="0" collapsed="false">
      <c r="A6" s="19" t="s">
        <v>67</v>
      </c>
      <c r="B6" s="19" t="s">
        <v>68</v>
      </c>
      <c r="C6" s="19" t="s">
        <v>69</v>
      </c>
      <c r="D6" s="19" t="s">
        <v>35</v>
      </c>
      <c r="E6" s="19" t="s">
        <v>168</v>
      </c>
      <c r="F6" s="19" t="s">
        <v>169</v>
      </c>
      <c r="G6" s="19" t="s">
        <v>170</v>
      </c>
      <c r="H6" s="19" t="s">
        <v>171</v>
      </c>
      <c r="I6" s="19" t="s">
        <v>172</v>
      </c>
      <c r="J6" s="19" t="s">
        <v>173</v>
      </c>
      <c r="K6" s="19" t="s">
        <v>174</v>
      </c>
    </row>
    <row r="7" customFormat="false" ht="15" hidden="false" customHeight="false" outlineLevel="0" collapsed="false">
      <c r="A7" s="37" t="n">
        <f aca="false">IF(會計科目表!A5="","",會計科目表!A5)</f>
        <v>1001</v>
      </c>
      <c r="B7" s="8" t="str">
        <f aca="false">IF($A7="","",會計科目表!B5)</f>
        <v>庫存現金</v>
      </c>
      <c r="C7" s="37" t="str">
        <f aca="false">IF($A7="","",會計科目表!C5&amp;"")</f>
        <v>資產</v>
      </c>
      <c r="D7" s="8" t="str">
        <f aca="false">IF($A7="","",會計科目表!D5&amp;"")</f>
        <v>流動資產</v>
      </c>
      <c r="E7" s="38" t="n">
        <f aca="false">IF($A7="","",(會計科目表!E5-會計科目表!F5)+SUMIFS(憑證錄入!$G$6:$G$505,憑證錄入!$E$6:$E$505,$A7,憑證錄入!$B$6:$B$505,"&lt;"&amp;設定!$B$5)-SUMIFS(憑證錄入!$H$6:$H$505,憑證錄入!$E$6:$E$505,$A7,憑證錄入!$B$6:$B$505,"&lt;"&amp;設定!$B$5))</f>
        <v>0</v>
      </c>
      <c r="F7" s="38" t="n">
        <f aca="false">IF($A7="","",SUMIFS(憑證錄入!$G$6:$G$505,憑證錄入!$E$6:$E$505,$A7,憑證錄入!$B$6:$B$505,"&gt;="&amp;設定!$B$5,憑證錄入!$B$6:$B$505,"&lt;="&amp;設定!$B$6))</f>
        <v>0</v>
      </c>
      <c r="G7" s="38" t="n">
        <f aca="false">IF($A7="","",SUMIFS(憑證錄入!$H$6:$H$505,憑證錄入!$E$6:$E$505,$A7,憑證錄入!$B$6:$B$505,"&gt;="&amp;設定!$B$5,憑證錄入!$B$6:$B$505,"&lt;="&amp;設定!$B$6))</f>
        <v>0</v>
      </c>
      <c r="H7" s="38" t="n">
        <f aca="false">IF($A7="","",E7+F7-G7)</f>
        <v>0</v>
      </c>
      <c r="I7" s="38" t="n">
        <f aca="false">IF($A7="","",MAX(H7,0))</f>
        <v>0</v>
      </c>
      <c r="J7" s="38" t="n">
        <f aca="false">IF($A7="","",MAX(-H7,0))</f>
        <v>0</v>
      </c>
      <c r="K7" s="38" t="n">
        <f aca="false">IF($A7="","",F7-G7)</f>
        <v>0</v>
      </c>
    </row>
    <row r="8" customFormat="false" ht="15" hidden="false" customHeight="false" outlineLevel="0" collapsed="false">
      <c r="A8" s="37" t="n">
        <f aca="false">IF(會計科目表!A6="","",會計科目表!A6)</f>
        <v>1002</v>
      </c>
      <c r="B8" s="8" t="str">
        <f aca="false">IF($A8="","",會計科目表!B6)</f>
        <v>銀行存款－活期</v>
      </c>
      <c r="C8" s="37" t="str">
        <f aca="false">IF($A8="","",會計科目表!C6&amp;"")</f>
        <v>資產</v>
      </c>
      <c r="D8" s="8" t="str">
        <f aca="false">IF($A8="","",會計科目表!D6&amp;"")</f>
        <v>流動資產</v>
      </c>
      <c r="E8" s="38" t="n">
        <f aca="false">IF($A8="","",(會計科目表!E6-會計科目表!F6)+SUMIFS(憑證錄入!$G$6:$G$505,憑證錄入!$E$6:$E$505,$A8,憑證錄入!$B$6:$B$505,"&lt;"&amp;設定!$B$5)-SUMIFS(憑證錄入!$H$6:$H$505,憑證錄入!$E$6:$E$505,$A8,憑證錄入!$B$6:$B$505,"&lt;"&amp;設定!$B$5))</f>
        <v>0</v>
      </c>
      <c r="F8" s="38" t="n">
        <f aca="false">IF($A8="","",SUMIFS(憑證錄入!$G$6:$G$505,憑證錄入!$E$6:$E$505,$A8,憑證錄入!$B$6:$B$505,"&gt;="&amp;設定!$B$5,憑證錄入!$B$6:$B$505,"&lt;="&amp;設定!$B$6))</f>
        <v>130000</v>
      </c>
      <c r="G8" s="38" t="n">
        <f aca="false">IF($A8="","",SUMIFS(憑證錄入!$H$6:$H$505,憑證錄入!$E$6:$E$505,$A8,憑證錄入!$B$6:$B$505,"&gt;="&amp;設定!$B$5,憑證錄入!$B$6:$B$505,"&lt;="&amp;設定!$B$6))</f>
        <v>8000</v>
      </c>
      <c r="H8" s="38" t="n">
        <f aca="false">IF($A8="","",E8+F8-G8)</f>
        <v>122000</v>
      </c>
      <c r="I8" s="38" t="n">
        <f aca="false">IF($A8="","",MAX(H8,0))</f>
        <v>122000</v>
      </c>
      <c r="J8" s="38" t="n">
        <f aca="false">IF($A8="","",MAX(-H8,0))</f>
        <v>0</v>
      </c>
      <c r="K8" s="38" t="n">
        <f aca="false">IF($A8="","",F8-G8)</f>
        <v>122000</v>
      </c>
    </row>
    <row r="9" customFormat="false" ht="15" hidden="false" customHeight="false" outlineLevel="0" collapsed="false">
      <c r="A9" s="37" t="n">
        <f aca="false">IF(會計科目表!A7="","",會計科目表!A7)</f>
        <v>1003</v>
      </c>
      <c r="B9" s="8" t="str">
        <f aca="false">IF($A9="","",會計科目表!B7)</f>
        <v>銀行存款－儲蓄</v>
      </c>
      <c r="C9" s="37" t="str">
        <f aca="false">IF($A9="","",會計科目表!C7&amp;"")</f>
        <v>資產</v>
      </c>
      <c r="D9" s="8" t="str">
        <f aca="false">IF($A9="","",會計科目表!D7&amp;"")</f>
        <v>流動資產</v>
      </c>
      <c r="E9" s="38" t="n">
        <f aca="false">IF($A9="","",(會計科目表!E7-會計科目表!F7)+SUMIFS(憑證錄入!$G$6:$G$505,憑證錄入!$E$6:$E$505,$A9,憑證錄入!$B$6:$B$505,"&lt;"&amp;設定!$B$5)-SUMIFS(憑證錄入!$H$6:$H$505,憑證錄入!$E$6:$E$505,$A9,憑證錄入!$B$6:$B$505,"&lt;"&amp;設定!$B$5))</f>
        <v>0</v>
      </c>
      <c r="F9" s="38" t="n">
        <f aca="false">IF($A9="","",SUMIFS(憑證錄入!$G$6:$G$505,憑證錄入!$E$6:$E$505,$A9,憑證錄入!$B$6:$B$505,"&gt;="&amp;設定!$B$5,憑證錄入!$B$6:$B$505,"&lt;="&amp;設定!$B$6))</f>
        <v>0</v>
      </c>
      <c r="G9" s="38" t="n">
        <f aca="false">IF($A9="","",SUMIFS(憑證錄入!$H$6:$H$505,憑證錄入!$E$6:$E$505,$A9,憑證錄入!$B$6:$B$505,"&gt;="&amp;設定!$B$5,憑證錄入!$B$6:$B$505,"&lt;="&amp;設定!$B$6))</f>
        <v>0</v>
      </c>
      <c r="H9" s="38" t="n">
        <f aca="false">IF($A9="","",E9+F9-G9)</f>
        <v>0</v>
      </c>
      <c r="I9" s="38" t="n">
        <f aca="false">IF($A9="","",MAX(H9,0))</f>
        <v>0</v>
      </c>
      <c r="J9" s="38" t="n">
        <f aca="false">IF($A9="","",MAX(-H9,0))</f>
        <v>0</v>
      </c>
      <c r="K9" s="38" t="n">
        <f aca="false">IF($A9="","",F9-G9)</f>
        <v>0</v>
      </c>
    </row>
    <row r="10" customFormat="false" ht="15" hidden="false" customHeight="false" outlineLevel="0" collapsed="false">
      <c r="A10" s="37" t="n">
        <f aca="false">IF(會計科目表!A8="","",會計科目表!A8)</f>
        <v>1101</v>
      </c>
      <c r="B10" s="8" t="str">
        <f aca="false">IF($A10="","",會計科目表!B8)</f>
        <v>應收賬款</v>
      </c>
      <c r="C10" s="37" t="str">
        <f aca="false">IF($A10="","",會計科目表!C8&amp;"")</f>
        <v>資產</v>
      </c>
      <c r="D10" s="8" t="str">
        <f aca="false">IF($A10="","",會計科目表!D8&amp;"")</f>
        <v>流動資產</v>
      </c>
      <c r="E10" s="38" t="n">
        <f aca="false">IF($A10="","",(會計科目表!E8-會計科目表!F8)+SUMIFS(憑證錄入!$G$6:$G$505,憑證錄入!$E$6:$E$505,$A10,憑證錄入!$B$6:$B$505,"&lt;"&amp;設定!$B$5)-SUMIFS(憑證錄入!$H$6:$H$505,憑證錄入!$E$6:$E$505,$A10,憑證錄入!$B$6:$B$505,"&lt;"&amp;設定!$B$5))</f>
        <v>0</v>
      </c>
      <c r="F10" s="38" t="n">
        <f aca="false">IF($A10="","",SUMIFS(憑證錄入!$G$6:$G$505,憑證錄入!$E$6:$E$505,$A10,憑證錄入!$B$6:$B$505,"&gt;="&amp;設定!$B$5,憑證錄入!$B$6:$B$505,"&lt;="&amp;設定!$B$6))</f>
        <v>0</v>
      </c>
      <c r="G10" s="38" t="n">
        <f aca="false">IF($A10="","",SUMIFS(憑證錄入!$H$6:$H$505,憑證錄入!$E$6:$E$505,$A10,憑證錄入!$B$6:$B$505,"&gt;="&amp;設定!$B$5,憑證錄入!$B$6:$B$505,"&lt;="&amp;設定!$B$6))</f>
        <v>0</v>
      </c>
      <c r="H10" s="38" t="n">
        <f aca="false">IF($A10="","",E10+F10-G10)</f>
        <v>0</v>
      </c>
      <c r="I10" s="38" t="n">
        <f aca="false">IF($A10="","",MAX(H10,0))</f>
        <v>0</v>
      </c>
      <c r="J10" s="38" t="n">
        <f aca="false">IF($A10="","",MAX(-H10,0))</f>
        <v>0</v>
      </c>
      <c r="K10" s="38" t="n">
        <f aca="false">IF($A10="","",F10-G10)</f>
        <v>0</v>
      </c>
    </row>
    <row r="11" customFormat="false" ht="15" hidden="false" customHeight="false" outlineLevel="0" collapsed="false">
      <c r="A11" s="37" t="n">
        <f aca="false">IF(會計科目表!A9="","",會計科目表!A9)</f>
        <v>1102</v>
      </c>
      <c r="B11" s="8" t="str">
        <f aca="false">IF($A11="","",會計科目表!B9)</f>
        <v>其他應收款</v>
      </c>
      <c r="C11" s="37" t="str">
        <f aca="false">IF($A11="","",會計科目表!C9&amp;"")</f>
        <v>資產</v>
      </c>
      <c r="D11" s="8" t="str">
        <f aca="false">IF($A11="","",會計科目表!D9&amp;"")</f>
        <v>流動資產</v>
      </c>
      <c r="E11" s="38" t="n">
        <f aca="false">IF($A11="","",(會計科目表!E9-會計科目表!F9)+SUMIFS(憑證錄入!$G$6:$G$505,憑證錄入!$E$6:$E$505,$A11,憑證錄入!$B$6:$B$505,"&lt;"&amp;設定!$B$5)-SUMIFS(憑證錄入!$H$6:$H$505,憑證錄入!$E$6:$E$505,$A11,憑證錄入!$B$6:$B$505,"&lt;"&amp;設定!$B$5))</f>
        <v>0</v>
      </c>
      <c r="F11" s="38" t="n">
        <f aca="false">IF($A11="","",SUMIFS(憑證錄入!$G$6:$G$505,憑證錄入!$E$6:$E$505,$A11,憑證錄入!$B$6:$B$505,"&gt;="&amp;設定!$B$5,憑證錄入!$B$6:$B$505,"&lt;="&amp;設定!$B$6))</f>
        <v>0</v>
      </c>
      <c r="G11" s="38" t="n">
        <f aca="false">IF($A11="","",SUMIFS(憑證錄入!$H$6:$H$505,憑證錄入!$E$6:$E$505,$A11,憑證錄入!$B$6:$B$505,"&gt;="&amp;設定!$B$5,憑證錄入!$B$6:$B$505,"&lt;="&amp;設定!$B$6))</f>
        <v>0</v>
      </c>
      <c r="H11" s="38" t="n">
        <f aca="false">IF($A11="","",E11+F11-G11)</f>
        <v>0</v>
      </c>
      <c r="I11" s="38" t="n">
        <f aca="false">IF($A11="","",MAX(H11,0))</f>
        <v>0</v>
      </c>
      <c r="J11" s="38" t="n">
        <f aca="false">IF($A11="","",MAX(-H11,0))</f>
        <v>0</v>
      </c>
      <c r="K11" s="38" t="n">
        <f aca="false">IF($A11="","",F11-G11)</f>
        <v>0</v>
      </c>
    </row>
    <row r="12" customFormat="false" ht="15" hidden="false" customHeight="false" outlineLevel="0" collapsed="false">
      <c r="A12" s="37" t="n">
        <f aca="false">IF(會計科目表!A10="","",會計科目表!A10)</f>
        <v>1103</v>
      </c>
      <c r="B12" s="8" t="str">
        <f aca="false">IF($A12="","",會計科目表!B10)</f>
        <v>預付款項及按金</v>
      </c>
      <c r="C12" s="37" t="str">
        <f aca="false">IF($A12="","",會計科目表!C10&amp;"")</f>
        <v>資產</v>
      </c>
      <c r="D12" s="8" t="str">
        <f aca="false">IF($A12="","",會計科目表!D10&amp;"")</f>
        <v>流動資產</v>
      </c>
      <c r="E12" s="38" t="n">
        <f aca="false">IF($A12="","",(會計科目表!E10-會計科目表!F10)+SUMIFS(憑證錄入!$G$6:$G$505,憑證錄入!$E$6:$E$505,$A12,憑證錄入!$B$6:$B$505,"&lt;"&amp;設定!$B$5)-SUMIFS(憑證錄入!$H$6:$H$505,憑證錄入!$E$6:$E$505,$A12,憑證錄入!$B$6:$B$505,"&lt;"&amp;設定!$B$5))</f>
        <v>0</v>
      </c>
      <c r="F12" s="38" t="n">
        <f aca="false">IF($A12="","",SUMIFS(憑證錄入!$G$6:$G$505,憑證錄入!$E$6:$E$505,$A12,憑證錄入!$B$6:$B$505,"&gt;="&amp;設定!$B$5,憑證錄入!$B$6:$B$505,"&lt;="&amp;設定!$B$6))</f>
        <v>0</v>
      </c>
      <c r="G12" s="38" t="n">
        <f aca="false">IF($A12="","",SUMIFS(憑證錄入!$H$6:$H$505,憑證錄入!$E$6:$E$505,$A12,憑證錄入!$B$6:$B$505,"&gt;="&amp;設定!$B$5,憑證錄入!$B$6:$B$505,"&lt;="&amp;設定!$B$6))</f>
        <v>0</v>
      </c>
      <c r="H12" s="38" t="n">
        <f aca="false">IF($A12="","",E12+F12-G12)</f>
        <v>0</v>
      </c>
      <c r="I12" s="38" t="n">
        <f aca="false">IF($A12="","",MAX(H12,0))</f>
        <v>0</v>
      </c>
      <c r="J12" s="38" t="n">
        <f aca="false">IF($A12="","",MAX(-H12,0))</f>
        <v>0</v>
      </c>
      <c r="K12" s="38" t="n">
        <f aca="false">IF($A12="","",F12-G12)</f>
        <v>0</v>
      </c>
    </row>
    <row r="13" customFormat="false" ht="15" hidden="false" customHeight="false" outlineLevel="0" collapsed="false">
      <c r="A13" s="37" t="n">
        <f aca="false">IF(會計科目表!A11="","",會計科目表!A11)</f>
        <v>1201</v>
      </c>
      <c r="B13" s="8" t="str">
        <f aca="false">IF($A13="","",會計科目表!B11)</f>
        <v>存貨</v>
      </c>
      <c r="C13" s="37" t="str">
        <f aca="false">IF($A13="","",會計科目表!C11&amp;"")</f>
        <v>資產</v>
      </c>
      <c r="D13" s="8" t="str">
        <f aca="false">IF($A13="","",會計科目表!D11&amp;"")</f>
        <v>流動資產</v>
      </c>
      <c r="E13" s="38" t="n">
        <f aca="false">IF($A13="","",(會計科目表!E11-會計科目表!F11)+SUMIFS(憑證錄入!$G$6:$G$505,憑證錄入!$E$6:$E$505,$A13,憑證錄入!$B$6:$B$505,"&lt;"&amp;設定!$B$5)-SUMIFS(憑證錄入!$H$6:$H$505,憑證錄入!$E$6:$E$505,$A13,憑證錄入!$B$6:$B$505,"&lt;"&amp;設定!$B$5))</f>
        <v>0</v>
      </c>
      <c r="F13" s="38" t="n">
        <f aca="false">IF($A13="","",SUMIFS(憑證錄入!$G$6:$G$505,憑證錄入!$E$6:$E$505,$A13,憑證錄入!$B$6:$B$505,"&gt;="&amp;設定!$B$5,憑證錄入!$B$6:$B$505,"&lt;="&amp;設定!$B$6))</f>
        <v>0</v>
      </c>
      <c r="G13" s="38" t="n">
        <f aca="false">IF($A13="","",SUMIFS(憑證錄入!$H$6:$H$505,憑證錄入!$E$6:$E$505,$A13,憑證錄入!$B$6:$B$505,"&gt;="&amp;設定!$B$5,憑證錄入!$B$6:$B$505,"&lt;="&amp;設定!$B$6))</f>
        <v>0</v>
      </c>
      <c r="H13" s="38" t="n">
        <f aca="false">IF($A13="","",E13+F13-G13)</f>
        <v>0</v>
      </c>
      <c r="I13" s="38" t="n">
        <f aca="false">IF($A13="","",MAX(H13,0))</f>
        <v>0</v>
      </c>
      <c r="J13" s="38" t="n">
        <f aca="false">IF($A13="","",MAX(-H13,0))</f>
        <v>0</v>
      </c>
      <c r="K13" s="38" t="n">
        <f aca="false">IF($A13="","",F13-G13)</f>
        <v>0</v>
      </c>
    </row>
    <row r="14" customFormat="false" ht="15" hidden="false" customHeight="false" outlineLevel="0" collapsed="false">
      <c r="A14" s="37" t="n">
        <f aca="false">IF(會計科目表!A12="","",會計科目表!A12)</f>
        <v>1501</v>
      </c>
      <c r="B14" s="8" t="str">
        <f aca="false">IF($A14="","",會計科目表!B12)</f>
        <v>固定資產－電腦及設備</v>
      </c>
      <c r="C14" s="37" t="str">
        <f aca="false">IF($A14="","",會計科目表!C12&amp;"")</f>
        <v>資產</v>
      </c>
      <c r="D14" s="8" t="str">
        <f aca="false">IF($A14="","",會計科目表!D12&amp;"")</f>
        <v>非流動資產</v>
      </c>
      <c r="E14" s="38" t="n">
        <f aca="false">IF($A14="","",(會計科目表!E12-會計科目表!F12)+SUMIFS(憑證錄入!$G$6:$G$505,憑證錄入!$E$6:$E$505,$A14,憑證錄入!$B$6:$B$505,"&lt;"&amp;設定!$B$5)-SUMIFS(憑證錄入!$H$6:$H$505,憑證錄入!$E$6:$E$505,$A14,憑證錄入!$B$6:$B$505,"&lt;"&amp;設定!$B$5))</f>
        <v>0</v>
      </c>
      <c r="F14" s="38" t="n">
        <f aca="false">IF($A14="","",SUMIFS(憑證錄入!$G$6:$G$505,憑證錄入!$E$6:$E$505,$A14,憑證錄入!$B$6:$B$505,"&gt;="&amp;設定!$B$5,憑證錄入!$B$6:$B$505,"&lt;="&amp;設定!$B$6))</f>
        <v>0</v>
      </c>
      <c r="G14" s="38" t="n">
        <f aca="false">IF($A14="","",SUMIFS(憑證錄入!$H$6:$H$505,憑證錄入!$E$6:$E$505,$A14,憑證錄入!$B$6:$B$505,"&gt;="&amp;設定!$B$5,憑證錄入!$B$6:$B$505,"&lt;="&amp;設定!$B$6))</f>
        <v>0</v>
      </c>
      <c r="H14" s="38" t="n">
        <f aca="false">IF($A14="","",E14+F14-G14)</f>
        <v>0</v>
      </c>
      <c r="I14" s="38" t="n">
        <f aca="false">IF($A14="","",MAX(H14,0))</f>
        <v>0</v>
      </c>
      <c r="J14" s="38" t="n">
        <f aca="false">IF($A14="","",MAX(-H14,0))</f>
        <v>0</v>
      </c>
      <c r="K14" s="38" t="n">
        <f aca="false">IF($A14="","",F14-G14)</f>
        <v>0</v>
      </c>
    </row>
    <row r="15" customFormat="false" ht="15" hidden="false" customHeight="false" outlineLevel="0" collapsed="false">
      <c r="A15" s="37" t="n">
        <f aca="false">IF(會計科目表!A13="","",會計科目表!A13)</f>
        <v>1502</v>
      </c>
      <c r="B15" s="8" t="str">
        <f aca="false">IF($A15="","",會計科目表!B13)</f>
        <v>固定資產－傢俬及裝修</v>
      </c>
      <c r="C15" s="37" t="str">
        <f aca="false">IF($A15="","",會計科目表!C13&amp;"")</f>
        <v>資產</v>
      </c>
      <c r="D15" s="8" t="str">
        <f aca="false">IF($A15="","",會計科目表!D13&amp;"")</f>
        <v>非流動資產</v>
      </c>
      <c r="E15" s="38" t="n">
        <f aca="false">IF($A15="","",(會計科目表!E13-會計科目表!F13)+SUMIFS(憑證錄入!$G$6:$G$505,憑證錄入!$E$6:$E$505,$A15,憑證錄入!$B$6:$B$505,"&lt;"&amp;設定!$B$5)-SUMIFS(憑證錄入!$H$6:$H$505,憑證錄入!$E$6:$E$505,$A15,憑證錄入!$B$6:$B$505,"&lt;"&amp;設定!$B$5))</f>
        <v>0</v>
      </c>
      <c r="F15" s="38" t="n">
        <f aca="false">IF($A15="","",SUMIFS(憑證錄入!$G$6:$G$505,憑證錄入!$E$6:$E$505,$A15,憑證錄入!$B$6:$B$505,"&gt;="&amp;設定!$B$5,憑證錄入!$B$6:$B$505,"&lt;="&amp;設定!$B$6))</f>
        <v>0</v>
      </c>
      <c r="G15" s="38" t="n">
        <f aca="false">IF($A15="","",SUMIFS(憑證錄入!$H$6:$H$505,憑證錄入!$E$6:$E$505,$A15,憑證錄入!$B$6:$B$505,"&gt;="&amp;設定!$B$5,憑證錄入!$B$6:$B$505,"&lt;="&amp;設定!$B$6))</f>
        <v>0</v>
      </c>
      <c r="H15" s="38" t="n">
        <f aca="false">IF($A15="","",E15+F15-G15)</f>
        <v>0</v>
      </c>
      <c r="I15" s="38" t="n">
        <f aca="false">IF($A15="","",MAX(H15,0))</f>
        <v>0</v>
      </c>
      <c r="J15" s="38" t="n">
        <f aca="false">IF($A15="","",MAX(-H15,0))</f>
        <v>0</v>
      </c>
      <c r="K15" s="38" t="n">
        <f aca="false">IF($A15="","",F15-G15)</f>
        <v>0</v>
      </c>
    </row>
    <row r="16" customFormat="false" ht="15" hidden="false" customHeight="false" outlineLevel="0" collapsed="false">
      <c r="A16" s="37" t="n">
        <f aca="false">IF(會計科目表!A14="","",會計科目表!A14)</f>
        <v>1509</v>
      </c>
      <c r="B16" s="8" t="str">
        <f aca="false">IF($A16="","",會計科目表!B14)</f>
        <v>累計折舊</v>
      </c>
      <c r="C16" s="37" t="str">
        <f aca="false">IF($A16="","",會計科目表!C14&amp;"")</f>
        <v>資產</v>
      </c>
      <c r="D16" s="8" t="str">
        <f aca="false">IF($A16="","",會計科目表!D14&amp;"")</f>
        <v>非流動資產</v>
      </c>
      <c r="E16" s="38" t="n">
        <f aca="false">IF($A16="","",(會計科目表!E14-會計科目表!F14)+SUMIFS(憑證錄入!$G$6:$G$505,憑證錄入!$E$6:$E$505,$A16,憑證錄入!$B$6:$B$505,"&lt;"&amp;設定!$B$5)-SUMIFS(憑證錄入!$H$6:$H$505,憑證錄入!$E$6:$E$505,$A16,憑證錄入!$B$6:$B$505,"&lt;"&amp;設定!$B$5))</f>
        <v>0</v>
      </c>
      <c r="F16" s="38" t="n">
        <f aca="false">IF($A16="","",SUMIFS(憑證錄入!$G$6:$G$505,憑證錄入!$E$6:$E$505,$A16,憑證錄入!$B$6:$B$505,"&gt;="&amp;設定!$B$5,憑證錄入!$B$6:$B$505,"&lt;="&amp;設定!$B$6))</f>
        <v>0</v>
      </c>
      <c r="G16" s="38" t="n">
        <f aca="false">IF($A16="","",SUMIFS(憑證錄入!$H$6:$H$505,憑證錄入!$E$6:$E$505,$A16,憑證錄入!$B$6:$B$505,"&gt;="&amp;設定!$B$5,憑證錄入!$B$6:$B$505,"&lt;="&amp;設定!$B$6))</f>
        <v>0</v>
      </c>
      <c r="H16" s="38" t="n">
        <f aca="false">IF($A16="","",E16+F16-G16)</f>
        <v>0</v>
      </c>
      <c r="I16" s="38" t="n">
        <f aca="false">IF($A16="","",MAX(H16,0))</f>
        <v>0</v>
      </c>
      <c r="J16" s="38" t="n">
        <f aca="false">IF($A16="","",MAX(-H16,0))</f>
        <v>0</v>
      </c>
      <c r="K16" s="38" t="n">
        <f aca="false">IF($A16="","",F16-G16)</f>
        <v>0</v>
      </c>
    </row>
    <row r="17" customFormat="false" ht="15" hidden="false" customHeight="false" outlineLevel="0" collapsed="false">
      <c r="A17" s="37" t="n">
        <f aca="false">IF(會計科目表!A15="","",會計科目表!A15)</f>
        <v>2101</v>
      </c>
      <c r="B17" s="8" t="str">
        <f aca="false">IF($A17="","",會計科目表!B15)</f>
        <v>應付賬款</v>
      </c>
      <c r="C17" s="37" t="str">
        <f aca="false">IF($A17="","",會計科目表!C15&amp;"")</f>
        <v>負債</v>
      </c>
      <c r="D17" s="8" t="str">
        <f aca="false">IF($A17="","",會計科目表!D15&amp;"")</f>
        <v>流動負債</v>
      </c>
      <c r="E17" s="38" t="n">
        <f aca="false">IF($A17="","",(會計科目表!E15-會計科目表!F15)+SUMIFS(憑證錄入!$G$6:$G$505,憑證錄入!$E$6:$E$505,$A17,憑證錄入!$B$6:$B$505,"&lt;"&amp;設定!$B$5)-SUMIFS(憑證錄入!$H$6:$H$505,憑證錄入!$E$6:$E$505,$A17,憑證錄入!$B$6:$B$505,"&lt;"&amp;設定!$B$5))</f>
        <v>0</v>
      </c>
      <c r="F17" s="38" t="n">
        <f aca="false">IF($A17="","",SUMIFS(憑證錄入!$G$6:$G$505,憑證錄入!$E$6:$E$505,$A17,憑證錄入!$B$6:$B$505,"&gt;="&amp;設定!$B$5,憑證錄入!$B$6:$B$505,"&lt;="&amp;設定!$B$6))</f>
        <v>0</v>
      </c>
      <c r="G17" s="38" t="n">
        <f aca="false">IF($A17="","",SUMIFS(憑證錄入!$H$6:$H$505,憑證錄入!$E$6:$E$505,$A17,憑證錄入!$B$6:$B$505,"&gt;="&amp;設定!$B$5,憑證錄入!$B$6:$B$505,"&lt;="&amp;設定!$B$6))</f>
        <v>0</v>
      </c>
      <c r="H17" s="38" t="n">
        <f aca="false">IF($A17="","",E17+F17-G17)</f>
        <v>0</v>
      </c>
      <c r="I17" s="38" t="n">
        <f aca="false">IF($A17="","",MAX(H17,0))</f>
        <v>0</v>
      </c>
      <c r="J17" s="38" t="n">
        <f aca="false">IF($A17="","",MAX(-H17,0))</f>
        <v>0</v>
      </c>
      <c r="K17" s="38" t="n">
        <f aca="false">IF($A17="","",F17-G17)</f>
        <v>0</v>
      </c>
    </row>
    <row r="18" customFormat="false" ht="15" hidden="false" customHeight="false" outlineLevel="0" collapsed="false">
      <c r="A18" s="37" t="n">
        <f aca="false">IF(會計科目表!A16="","",會計科目表!A16)</f>
        <v>2102</v>
      </c>
      <c r="B18" s="8" t="str">
        <f aca="false">IF($A18="","",會計科目表!B16)</f>
        <v>其他應付款及應計費用</v>
      </c>
      <c r="C18" s="37" t="str">
        <f aca="false">IF($A18="","",會計科目表!C16&amp;"")</f>
        <v>負債</v>
      </c>
      <c r="D18" s="8" t="str">
        <f aca="false">IF($A18="","",會計科目表!D16&amp;"")</f>
        <v>流動負債</v>
      </c>
      <c r="E18" s="38" t="n">
        <f aca="false">IF($A18="","",(會計科目表!E16-會計科目表!F16)+SUMIFS(憑證錄入!$G$6:$G$505,憑證錄入!$E$6:$E$505,$A18,憑證錄入!$B$6:$B$505,"&lt;"&amp;設定!$B$5)-SUMIFS(憑證錄入!$H$6:$H$505,憑證錄入!$E$6:$E$505,$A18,憑證錄入!$B$6:$B$505,"&lt;"&amp;設定!$B$5))</f>
        <v>0</v>
      </c>
      <c r="F18" s="38" t="n">
        <f aca="false">IF($A18="","",SUMIFS(憑證錄入!$G$6:$G$505,憑證錄入!$E$6:$E$505,$A18,憑證錄入!$B$6:$B$505,"&gt;="&amp;設定!$B$5,憑證錄入!$B$6:$B$505,"&lt;="&amp;設定!$B$6))</f>
        <v>0</v>
      </c>
      <c r="G18" s="38" t="n">
        <f aca="false">IF($A18="","",SUMIFS(憑證錄入!$H$6:$H$505,憑證錄入!$E$6:$E$505,$A18,憑證錄入!$B$6:$B$505,"&gt;="&amp;設定!$B$5,憑證錄入!$B$6:$B$505,"&lt;="&amp;設定!$B$6))</f>
        <v>0</v>
      </c>
      <c r="H18" s="38" t="n">
        <f aca="false">IF($A18="","",E18+F18-G18)</f>
        <v>0</v>
      </c>
      <c r="I18" s="38" t="n">
        <f aca="false">IF($A18="","",MAX(H18,0))</f>
        <v>0</v>
      </c>
      <c r="J18" s="38" t="n">
        <f aca="false">IF($A18="","",MAX(-H18,0))</f>
        <v>0</v>
      </c>
      <c r="K18" s="38" t="n">
        <f aca="false">IF($A18="","",F18-G18)</f>
        <v>0</v>
      </c>
    </row>
    <row r="19" customFormat="false" ht="15" hidden="false" customHeight="false" outlineLevel="0" collapsed="false">
      <c r="A19" s="37" t="n">
        <f aca="false">IF(會計科目表!A17="","",會計科目表!A17)</f>
        <v>2103</v>
      </c>
      <c r="B19" s="8" t="str">
        <f aca="false">IF($A19="","",會計科目表!B17)</f>
        <v>預收賬款</v>
      </c>
      <c r="C19" s="37" t="str">
        <f aca="false">IF($A19="","",會計科目表!C17&amp;"")</f>
        <v>負債</v>
      </c>
      <c r="D19" s="8" t="str">
        <f aca="false">IF($A19="","",會計科目表!D17&amp;"")</f>
        <v>流動負債</v>
      </c>
      <c r="E19" s="38" t="n">
        <f aca="false">IF($A19="","",(會計科目表!E17-會計科目表!F17)+SUMIFS(憑證錄入!$G$6:$G$505,憑證錄入!$E$6:$E$505,$A19,憑證錄入!$B$6:$B$505,"&lt;"&amp;設定!$B$5)-SUMIFS(憑證錄入!$H$6:$H$505,憑證錄入!$E$6:$E$505,$A19,憑證錄入!$B$6:$B$505,"&lt;"&amp;設定!$B$5))</f>
        <v>0</v>
      </c>
      <c r="F19" s="38" t="n">
        <f aca="false">IF($A19="","",SUMIFS(憑證錄入!$G$6:$G$505,憑證錄入!$E$6:$E$505,$A19,憑證錄入!$B$6:$B$505,"&gt;="&amp;設定!$B$5,憑證錄入!$B$6:$B$505,"&lt;="&amp;設定!$B$6))</f>
        <v>0</v>
      </c>
      <c r="G19" s="38" t="n">
        <f aca="false">IF($A19="","",SUMIFS(憑證錄入!$H$6:$H$505,憑證錄入!$E$6:$E$505,$A19,憑證錄入!$B$6:$B$505,"&gt;="&amp;設定!$B$5,憑證錄入!$B$6:$B$505,"&lt;="&amp;設定!$B$6))</f>
        <v>0</v>
      </c>
      <c r="H19" s="38" t="n">
        <f aca="false">IF($A19="","",E19+F19-G19)</f>
        <v>0</v>
      </c>
      <c r="I19" s="38" t="n">
        <f aca="false">IF($A19="","",MAX(H19,0))</f>
        <v>0</v>
      </c>
      <c r="J19" s="38" t="n">
        <f aca="false">IF($A19="","",MAX(-H19,0))</f>
        <v>0</v>
      </c>
      <c r="K19" s="38" t="n">
        <f aca="false">IF($A19="","",F19-G19)</f>
        <v>0</v>
      </c>
    </row>
    <row r="20" customFormat="false" ht="15" hidden="false" customHeight="false" outlineLevel="0" collapsed="false">
      <c r="A20" s="37" t="n">
        <f aca="false">IF(會計科目表!A18="","",會計科目表!A18)</f>
        <v>2104</v>
      </c>
      <c r="B20" s="8" t="str">
        <f aca="false">IF($A20="","",會計科目表!B18)</f>
        <v>應付強積金</v>
      </c>
      <c r="C20" s="37" t="str">
        <f aca="false">IF($A20="","",會計科目表!C18&amp;"")</f>
        <v>負債</v>
      </c>
      <c r="D20" s="8" t="str">
        <f aca="false">IF($A20="","",會計科目表!D18&amp;"")</f>
        <v>流動負債</v>
      </c>
      <c r="E20" s="38" t="n">
        <f aca="false">IF($A20="","",(會計科目表!E18-會計科目表!F18)+SUMIFS(憑證錄入!$G$6:$G$505,憑證錄入!$E$6:$E$505,$A20,憑證錄入!$B$6:$B$505,"&lt;"&amp;設定!$B$5)-SUMIFS(憑證錄入!$H$6:$H$505,憑證錄入!$E$6:$E$505,$A20,憑證錄入!$B$6:$B$505,"&lt;"&amp;設定!$B$5))</f>
        <v>0</v>
      </c>
      <c r="F20" s="38" t="n">
        <f aca="false">IF($A20="","",SUMIFS(憑證錄入!$G$6:$G$505,憑證錄入!$E$6:$E$505,$A20,憑證錄入!$B$6:$B$505,"&gt;="&amp;設定!$B$5,憑證錄入!$B$6:$B$505,"&lt;="&amp;設定!$B$6))</f>
        <v>0</v>
      </c>
      <c r="G20" s="38" t="n">
        <f aca="false">IF($A20="","",SUMIFS(憑證錄入!$H$6:$H$505,憑證錄入!$E$6:$E$505,$A20,憑證錄入!$B$6:$B$505,"&gt;="&amp;設定!$B$5,憑證錄入!$B$6:$B$505,"&lt;="&amp;設定!$B$6))</f>
        <v>0</v>
      </c>
      <c r="H20" s="38" t="n">
        <f aca="false">IF($A20="","",E20+F20-G20)</f>
        <v>0</v>
      </c>
      <c r="I20" s="38" t="n">
        <f aca="false">IF($A20="","",MAX(H20,0))</f>
        <v>0</v>
      </c>
      <c r="J20" s="38" t="n">
        <f aca="false">IF($A20="","",MAX(-H20,0))</f>
        <v>0</v>
      </c>
      <c r="K20" s="38" t="n">
        <f aca="false">IF($A20="","",F20-G20)</f>
        <v>0</v>
      </c>
    </row>
    <row r="21" customFormat="false" ht="15" hidden="false" customHeight="false" outlineLevel="0" collapsed="false">
      <c r="A21" s="37" t="n">
        <f aca="false">IF(會計科目表!A19="","",會計科目表!A19)</f>
        <v>2105</v>
      </c>
      <c r="B21" s="8" t="str">
        <f aca="false">IF($A21="","",會計科目表!B19)</f>
        <v>應付利得稅</v>
      </c>
      <c r="C21" s="37" t="str">
        <f aca="false">IF($A21="","",會計科目表!C19&amp;"")</f>
        <v>負債</v>
      </c>
      <c r="D21" s="8" t="str">
        <f aca="false">IF($A21="","",會計科目表!D19&amp;"")</f>
        <v>流動負債</v>
      </c>
      <c r="E21" s="38" t="n">
        <f aca="false">IF($A21="","",(會計科目表!E19-會計科目表!F19)+SUMIFS(憑證錄入!$G$6:$G$505,憑證錄入!$E$6:$E$505,$A21,憑證錄入!$B$6:$B$505,"&lt;"&amp;設定!$B$5)-SUMIFS(憑證錄入!$H$6:$H$505,憑證錄入!$E$6:$E$505,$A21,憑證錄入!$B$6:$B$505,"&lt;"&amp;設定!$B$5))</f>
        <v>0</v>
      </c>
      <c r="F21" s="38" t="n">
        <f aca="false">IF($A21="","",SUMIFS(憑證錄入!$G$6:$G$505,憑證錄入!$E$6:$E$505,$A21,憑證錄入!$B$6:$B$505,"&gt;="&amp;設定!$B$5,憑證錄入!$B$6:$B$505,"&lt;="&amp;設定!$B$6))</f>
        <v>0</v>
      </c>
      <c r="G21" s="38" t="n">
        <f aca="false">IF($A21="","",SUMIFS(憑證錄入!$H$6:$H$505,憑證錄入!$E$6:$E$505,$A21,憑證錄入!$B$6:$B$505,"&gt;="&amp;設定!$B$5,憑證錄入!$B$6:$B$505,"&lt;="&amp;設定!$B$6))</f>
        <v>0</v>
      </c>
      <c r="H21" s="38" t="n">
        <f aca="false">IF($A21="","",E21+F21-G21)</f>
        <v>0</v>
      </c>
      <c r="I21" s="38" t="n">
        <f aca="false">IF($A21="","",MAX(H21,0))</f>
        <v>0</v>
      </c>
      <c r="J21" s="38" t="n">
        <f aca="false">IF($A21="","",MAX(-H21,0))</f>
        <v>0</v>
      </c>
      <c r="K21" s="38" t="n">
        <f aca="false">IF($A21="","",F21-G21)</f>
        <v>0</v>
      </c>
    </row>
    <row r="22" customFormat="false" ht="15" hidden="false" customHeight="false" outlineLevel="0" collapsed="false">
      <c r="A22" s="37" t="n">
        <f aca="false">IF(會計科目表!A20="","",會計科目表!A20)</f>
        <v>2301</v>
      </c>
      <c r="B22" s="8" t="str">
        <f aca="false">IF($A22="","",會計科目表!B20)</f>
        <v>銀行貸款（長期）</v>
      </c>
      <c r="C22" s="37" t="str">
        <f aca="false">IF($A22="","",會計科目表!C20&amp;"")</f>
        <v>負債</v>
      </c>
      <c r="D22" s="8" t="str">
        <f aca="false">IF($A22="","",會計科目表!D20&amp;"")</f>
        <v>非流動負債</v>
      </c>
      <c r="E22" s="38" t="n">
        <f aca="false">IF($A22="","",(會計科目表!E20-會計科目表!F20)+SUMIFS(憑證錄入!$G$6:$G$505,憑證錄入!$E$6:$E$505,$A22,憑證錄入!$B$6:$B$505,"&lt;"&amp;設定!$B$5)-SUMIFS(憑證錄入!$H$6:$H$505,憑證錄入!$E$6:$E$505,$A22,憑證錄入!$B$6:$B$505,"&lt;"&amp;設定!$B$5))</f>
        <v>0</v>
      </c>
      <c r="F22" s="38" t="n">
        <f aca="false">IF($A22="","",SUMIFS(憑證錄入!$G$6:$G$505,憑證錄入!$E$6:$E$505,$A22,憑證錄入!$B$6:$B$505,"&gt;="&amp;設定!$B$5,憑證錄入!$B$6:$B$505,"&lt;="&amp;設定!$B$6))</f>
        <v>0</v>
      </c>
      <c r="G22" s="38" t="n">
        <f aca="false">IF($A22="","",SUMIFS(憑證錄入!$H$6:$H$505,憑證錄入!$E$6:$E$505,$A22,憑證錄入!$B$6:$B$505,"&gt;="&amp;設定!$B$5,憑證錄入!$B$6:$B$505,"&lt;="&amp;設定!$B$6))</f>
        <v>0</v>
      </c>
      <c r="H22" s="38" t="n">
        <f aca="false">IF($A22="","",E22+F22-G22)</f>
        <v>0</v>
      </c>
      <c r="I22" s="38" t="n">
        <f aca="false">IF($A22="","",MAX(H22,0))</f>
        <v>0</v>
      </c>
      <c r="J22" s="38" t="n">
        <f aca="false">IF($A22="","",MAX(-H22,0))</f>
        <v>0</v>
      </c>
      <c r="K22" s="38" t="n">
        <f aca="false">IF($A22="","",F22-G22)</f>
        <v>0</v>
      </c>
    </row>
    <row r="23" customFormat="false" ht="15" hidden="false" customHeight="false" outlineLevel="0" collapsed="false">
      <c r="A23" s="37" t="n">
        <f aca="false">IF(會計科目表!A21="","",會計科目表!A21)</f>
        <v>2302</v>
      </c>
      <c r="B23" s="8" t="str">
        <f aca="false">IF($A23="","",會計科目表!B21)</f>
        <v>股東貸款</v>
      </c>
      <c r="C23" s="37" t="str">
        <f aca="false">IF($A23="","",會計科目表!C21&amp;"")</f>
        <v>負債</v>
      </c>
      <c r="D23" s="8" t="str">
        <f aca="false">IF($A23="","",會計科目表!D21&amp;"")</f>
        <v>非流動負債</v>
      </c>
      <c r="E23" s="38" t="n">
        <f aca="false">IF($A23="","",(會計科目表!E21-會計科目表!F21)+SUMIFS(憑證錄入!$G$6:$G$505,憑證錄入!$E$6:$E$505,$A23,憑證錄入!$B$6:$B$505,"&lt;"&amp;設定!$B$5)-SUMIFS(憑證錄入!$H$6:$H$505,憑證錄入!$E$6:$E$505,$A23,憑證錄入!$B$6:$B$505,"&lt;"&amp;設定!$B$5))</f>
        <v>0</v>
      </c>
      <c r="F23" s="38" t="n">
        <f aca="false">IF($A23="","",SUMIFS(憑證錄入!$G$6:$G$505,憑證錄入!$E$6:$E$505,$A23,憑證錄入!$B$6:$B$505,"&gt;="&amp;設定!$B$5,憑證錄入!$B$6:$B$505,"&lt;="&amp;設定!$B$6))</f>
        <v>0</v>
      </c>
      <c r="G23" s="38" t="n">
        <f aca="false">IF($A23="","",SUMIFS(憑證錄入!$H$6:$H$505,憑證錄入!$E$6:$E$505,$A23,憑證錄入!$B$6:$B$505,"&gt;="&amp;設定!$B$5,憑證錄入!$B$6:$B$505,"&lt;="&amp;設定!$B$6))</f>
        <v>0</v>
      </c>
      <c r="H23" s="38" t="n">
        <f aca="false">IF($A23="","",E23+F23-G23)</f>
        <v>0</v>
      </c>
      <c r="I23" s="38" t="n">
        <f aca="false">IF($A23="","",MAX(H23,0))</f>
        <v>0</v>
      </c>
      <c r="J23" s="38" t="n">
        <f aca="false">IF($A23="","",MAX(-H23,0))</f>
        <v>0</v>
      </c>
      <c r="K23" s="38" t="n">
        <f aca="false">IF($A23="","",F23-G23)</f>
        <v>0</v>
      </c>
    </row>
    <row r="24" customFormat="false" ht="15" hidden="false" customHeight="false" outlineLevel="0" collapsed="false">
      <c r="A24" s="37" t="n">
        <f aca="false">IF(會計科目表!A22="","",會計科目表!A22)</f>
        <v>3001</v>
      </c>
      <c r="B24" s="8" t="str">
        <f aca="false">IF($A24="","",會計科目表!B22)</f>
        <v>股本</v>
      </c>
      <c r="C24" s="37" t="str">
        <f aca="false">IF($A24="","",會計科目表!C22&amp;"")</f>
        <v>權益</v>
      </c>
      <c r="D24" s="8" t="str">
        <f aca="false">IF($A24="","",會計科目表!D22&amp;"")</f>
        <v>權益</v>
      </c>
      <c r="E24" s="38" t="n">
        <f aca="false">IF($A24="","",(會計科目表!E22-會計科目表!F22)+SUMIFS(憑證錄入!$G$6:$G$505,憑證錄入!$E$6:$E$505,$A24,憑證錄入!$B$6:$B$505,"&lt;"&amp;設定!$B$5)-SUMIFS(憑證錄入!$H$6:$H$505,憑證錄入!$E$6:$E$505,$A24,憑證錄入!$B$6:$B$505,"&lt;"&amp;設定!$B$5))</f>
        <v>0</v>
      </c>
      <c r="F24" s="38" t="n">
        <f aca="false">IF($A24="","",SUMIFS(憑證錄入!$G$6:$G$505,憑證錄入!$E$6:$E$505,$A24,憑證錄入!$B$6:$B$505,"&gt;="&amp;設定!$B$5,憑證錄入!$B$6:$B$505,"&lt;="&amp;設定!$B$6))</f>
        <v>0</v>
      </c>
      <c r="G24" s="38" t="n">
        <f aca="false">IF($A24="","",SUMIFS(憑證錄入!$H$6:$H$505,憑證錄入!$E$6:$E$505,$A24,憑證錄入!$B$6:$B$505,"&gt;="&amp;設定!$B$5,憑證錄入!$B$6:$B$505,"&lt;="&amp;設定!$B$6))</f>
        <v>100000</v>
      </c>
      <c r="H24" s="38" t="n">
        <f aca="false">IF($A24="","",E24+F24-G24)</f>
        <v>-100000</v>
      </c>
      <c r="I24" s="38" t="n">
        <f aca="false">IF($A24="","",MAX(H24,0))</f>
        <v>0</v>
      </c>
      <c r="J24" s="38" t="n">
        <f aca="false">IF($A24="","",MAX(-H24,0))</f>
        <v>100000</v>
      </c>
      <c r="K24" s="38" t="n">
        <f aca="false">IF($A24="","",F24-G24)</f>
        <v>-100000</v>
      </c>
    </row>
    <row r="25" customFormat="false" ht="15" hidden="false" customHeight="false" outlineLevel="0" collapsed="false">
      <c r="A25" s="37" t="n">
        <f aca="false">IF(會計科目表!A23="","",會計科目表!A23)</f>
        <v>3101</v>
      </c>
      <c r="B25" s="8" t="str">
        <f aca="false">IF($A25="","",會計科目表!B23)</f>
        <v>保留溢利</v>
      </c>
      <c r="C25" s="37" t="str">
        <f aca="false">IF($A25="","",會計科目表!C23&amp;"")</f>
        <v>權益</v>
      </c>
      <c r="D25" s="8" t="str">
        <f aca="false">IF($A25="","",會計科目表!D23&amp;"")</f>
        <v>權益</v>
      </c>
      <c r="E25" s="38" t="n">
        <f aca="false">IF($A25="","",(會計科目表!E23-會計科目表!F23)+SUMIFS(憑證錄入!$G$6:$G$505,憑證錄入!$E$6:$E$505,$A25,憑證錄入!$B$6:$B$505,"&lt;"&amp;設定!$B$5)-SUMIFS(憑證錄入!$H$6:$H$505,憑證錄入!$E$6:$E$505,$A25,憑證錄入!$B$6:$B$505,"&lt;"&amp;設定!$B$5))</f>
        <v>0</v>
      </c>
      <c r="F25" s="38" t="n">
        <f aca="false">IF($A25="","",SUMIFS(憑證錄入!$G$6:$G$505,憑證錄入!$E$6:$E$505,$A25,憑證錄入!$B$6:$B$505,"&gt;="&amp;設定!$B$5,憑證錄入!$B$6:$B$505,"&lt;="&amp;設定!$B$6))</f>
        <v>0</v>
      </c>
      <c r="G25" s="38" t="n">
        <f aca="false">IF($A25="","",SUMIFS(憑證錄入!$H$6:$H$505,憑證錄入!$E$6:$E$505,$A25,憑證錄入!$B$6:$B$505,"&gt;="&amp;設定!$B$5,憑證錄入!$B$6:$B$505,"&lt;="&amp;設定!$B$6))</f>
        <v>0</v>
      </c>
      <c r="H25" s="38" t="n">
        <f aca="false">IF($A25="","",E25+F25-G25)</f>
        <v>0</v>
      </c>
      <c r="I25" s="38" t="n">
        <f aca="false">IF($A25="","",MAX(H25,0))</f>
        <v>0</v>
      </c>
      <c r="J25" s="38" t="n">
        <f aca="false">IF($A25="","",MAX(-H25,0))</f>
        <v>0</v>
      </c>
      <c r="K25" s="38" t="n">
        <f aca="false">IF($A25="","",F25-G25)</f>
        <v>0</v>
      </c>
    </row>
    <row r="26" customFormat="false" ht="15" hidden="false" customHeight="false" outlineLevel="0" collapsed="false">
      <c r="A26" s="37" t="n">
        <f aca="false">IF(會計科目表!A24="","",會計科目表!A24)</f>
        <v>4001</v>
      </c>
      <c r="B26" s="8" t="str">
        <f aca="false">IF($A26="","",會計科目表!B24)</f>
        <v>銷售收入</v>
      </c>
      <c r="C26" s="37" t="str">
        <f aca="false">IF($A26="","",會計科目表!C24&amp;"")</f>
        <v>收入</v>
      </c>
      <c r="D26" s="8" t="str">
        <f aca="false">IF($A26="","",會計科目表!D24&amp;"")</f>
        <v>營業收入</v>
      </c>
      <c r="E26" s="38" t="n">
        <f aca="false">IF($A26="","",(會計科目表!E24-會計科目表!F24)+SUMIFS(憑證錄入!$G$6:$G$505,憑證錄入!$E$6:$E$505,$A26,憑證錄入!$B$6:$B$505,"&lt;"&amp;設定!$B$5)-SUMIFS(憑證錄入!$H$6:$H$505,憑證錄入!$E$6:$E$505,$A26,憑證錄入!$B$6:$B$505,"&lt;"&amp;設定!$B$5))</f>
        <v>0</v>
      </c>
      <c r="F26" s="38" t="n">
        <f aca="false">IF($A26="","",SUMIFS(憑證錄入!$G$6:$G$505,憑證錄入!$E$6:$E$505,$A26,憑證錄入!$B$6:$B$505,"&gt;="&amp;設定!$B$5,憑證錄入!$B$6:$B$505,"&lt;="&amp;設定!$B$6))</f>
        <v>0</v>
      </c>
      <c r="G26" s="38" t="n">
        <f aca="false">IF($A26="","",SUMIFS(憑證錄入!$H$6:$H$505,憑證錄入!$E$6:$E$505,$A26,憑證錄入!$B$6:$B$505,"&gt;="&amp;設定!$B$5,憑證錄入!$B$6:$B$505,"&lt;="&amp;設定!$B$6))</f>
        <v>30000</v>
      </c>
      <c r="H26" s="38" t="n">
        <f aca="false">IF($A26="","",E26+F26-G26)</f>
        <v>-30000</v>
      </c>
      <c r="I26" s="38" t="n">
        <f aca="false">IF($A26="","",MAX(H26,0))</f>
        <v>0</v>
      </c>
      <c r="J26" s="38" t="n">
        <f aca="false">IF($A26="","",MAX(-H26,0))</f>
        <v>30000</v>
      </c>
      <c r="K26" s="38" t="n">
        <f aca="false">IF($A26="","",F26-G26)</f>
        <v>-30000</v>
      </c>
    </row>
    <row r="27" customFormat="false" ht="15" hidden="false" customHeight="false" outlineLevel="0" collapsed="false">
      <c r="A27" s="37" t="n">
        <f aca="false">IF(會計科目表!A25="","",會計科目表!A25)</f>
        <v>4002</v>
      </c>
      <c r="B27" s="8" t="str">
        <f aca="false">IF($A27="","",會計科目表!B25)</f>
        <v>服務收入</v>
      </c>
      <c r="C27" s="37" t="str">
        <f aca="false">IF($A27="","",會計科目表!C25&amp;"")</f>
        <v>收入</v>
      </c>
      <c r="D27" s="8" t="str">
        <f aca="false">IF($A27="","",會計科目表!D25&amp;"")</f>
        <v>營業收入</v>
      </c>
      <c r="E27" s="38" t="n">
        <f aca="false">IF($A27="","",(會計科目表!E25-會計科目表!F25)+SUMIFS(憑證錄入!$G$6:$G$505,憑證錄入!$E$6:$E$505,$A27,憑證錄入!$B$6:$B$505,"&lt;"&amp;設定!$B$5)-SUMIFS(憑證錄入!$H$6:$H$505,憑證錄入!$E$6:$E$505,$A27,憑證錄入!$B$6:$B$505,"&lt;"&amp;設定!$B$5))</f>
        <v>0</v>
      </c>
      <c r="F27" s="38" t="n">
        <f aca="false">IF($A27="","",SUMIFS(憑證錄入!$G$6:$G$505,憑證錄入!$E$6:$E$505,$A27,憑證錄入!$B$6:$B$505,"&gt;="&amp;設定!$B$5,憑證錄入!$B$6:$B$505,"&lt;="&amp;設定!$B$6))</f>
        <v>0</v>
      </c>
      <c r="G27" s="38" t="n">
        <f aca="false">IF($A27="","",SUMIFS(憑證錄入!$H$6:$H$505,憑證錄入!$E$6:$E$505,$A27,憑證錄入!$B$6:$B$505,"&gt;="&amp;設定!$B$5,憑證錄入!$B$6:$B$505,"&lt;="&amp;設定!$B$6))</f>
        <v>0</v>
      </c>
      <c r="H27" s="38" t="n">
        <f aca="false">IF($A27="","",E27+F27-G27)</f>
        <v>0</v>
      </c>
      <c r="I27" s="38" t="n">
        <f aca="false">IF($A27="","",MAX(H27,0))</f>
        <v>0</v>
      </c>
      <c r="J27" s="38" t="n">
        <f aca="false">IF($A27="","",MAX(-H27,0))</f>
        <v>0</v>
      </c>
      <c r="K27" s="38" t="n">
        <f aca="false">IF($A27="","",F27-G27)</f>
        <v>0</v>
      </c>
    </row>
    <row r="28" customFormat="false" ht="15" hidden="false" customHeight="false" outlineLevel="0" collapsed="false">
      <c r="A28" s="37" t="n">
        <f aca="false">IF(會計科目表!A26="","",會計科目表!A26)</f>
        <v>4101</v>
      </c>
      <c r="B28" s="8" t="str">
        <f aca="false">IF($A28="","",會計科目表!B26)</f>
        <v>利息收入</v>
      </c>
      <c r="C28" s="37" t="str">
        <f aca="false">IF($A28="","",會計科目表!C26&amp;"")</f>
        <v>收入</v>
      </c>
      <c r="D28" s="8" t="str">
        <f aca="false">IF($A28="","",會計科目表!D26&amp;"")</f>
        <v>其他收入</v>
      </c>
      <c r="E28" s="38" t="n">
        <f aca="false">IF($A28="","",(會計科目表!E26-會計科目表!F26)+SUMIFS(憑證錄入!$G$6:$G$505,憑證錄入!$E$6:$E$505,$A28,憑證錄入!$B$6:$B$505,"&lt;"&amp;設定!$B$5)-SUMIFS(憑證錄入!$H$6:$H$505,憑證錄入!$E$6:$E$505,$A28,憑證錄入!$B$6:$B$505,"&lt;"&amp;設定!$B$5))</f>
        <v>0</v>
      </c>
      <c r="F28" s="38" t="n">
        <f aca="false">IF($A28="","",SUMIFS(憑證錄入!$G$6:$G$505,憑證錄入!$E$6:$E$505,$A28,憑證錄入!$B$6:$B$505,"&gt;="&amp;設定!$B$5,憑證錄入!$B$6:$B$505,"&lt;="&amp;設定!$B$6))</f>
        <v>0</v>
      </c>
      <c r="G28" s="38" t="n">
        <f aca="false">IF($A28="","",SUMIFS(憑證錄入!$H$6:$H$505,憑證錄入!$E$6:$E$505,$A28,憑證錄入!$B$6:$B$505,"&gt;="&amp;設定!$B$5,憑證錄入!$B$6:$B$505,"&lt;="&amp;設定!$B$6))</f>
        <v>0</v>
      </c>
      <c r="H28" s="38" t="n">
        <f aca="false">IF($A28="","",E28+F28-G28)</f>
        <v>0</v>
      </c>
      <c r="I28" s="38" t="n">
        <f aca="false">IF($A28="","",MAX(H28,0))</f>
        <v>0</v>
      </c>
      <c r="J28" s="38" t="n">
        <f aca="false">IF($A28="","",MAX(-H28,0))</f>
        <v>0</v>
      </c>
      <c r="K28" s="38" t="n">
        <f aca="false">IF($A28="","",F28-G28)</f>
        <v>0</v>
      </c>
    </row>
    <row r="29" customFormat="false" ht="15" hidden="false" customHeight="false" outlineLevel="0" collapsed="false">
      <c r="A29" s="37" t="n">
        <f aca="false">IF(會計科目表!A27="","",會計科目表!A27)</f>
        <v>4102</v>
      </c>
      <c r="B29" s="8" t="str">
        <f aca="false">IF($A29="","",會計科目表!B27)</f>
        <v>其他收入</v>
      </c>
      <c r="C29" s="37" t="str">
        <f aca="false">IF($A29="","",會計科目表!C27&amp;"")</f>
        <v>收入</v>
      </c>
      <c r="D29" s="8" t="str">
        <f aca="false">IF($A29="","",會計科目表!D27&amp;"")</f>
        <v>其他收入</v>
      </c>
      <c r="E29" s="38" t="n">
        <f aca="false">IF($A29="","",(會計科目表!E27-會計科目表!F27)+SUMIFS(憑證錄入!$G$6:$G$505,憑證錄入!$E$6:$E$505,$A29,憑證錄入!$B$6:$B$505,"&lt;"&amp;設定!$B$5)-SUMIFS(憑證錄入!$H$6:$H$505,憑證錄入!$E$6:$E$505,$A29,憑證錄入!$B$6:$B$505,"&lt;"&amp;設定!$B$5))</f>
        <v>0</v>
      </c>
      <c r="F29" s="38" t="n">
        <f aca="false">IF($A29="","",SUMIFS(憑證錄入!$G$6:$G$505,憑證錄入!$E$6:$E$505,$A29,憑證錄入!$B$6:$B$505,"&gt;="&amp;設定!$B$5,憑證錄入!$B$6:$B$505,"&lt;="&amp;設定!$B$6))</f>
        <v>0</v>
      </c>
      <c r="G29" s="38" t="n">
        <f aca="false">IF($A29="","",SUMIFS(憑證錄入!$H$6:$H$505,憑證錄入!$E$6:$E$505,$A29,憑證錄入!$B$6:$B$505,"&gt;="&amp;設定!$B$5,憑證錄入!$B$6:$B$505,"&lt;="&amp;設定!$B$6))</f>
        <v>0</v>
      </c>
      <c r="H29" s="38" t="n">
        <f aca="false">IF($A29="","",E29+F29-G29)</f>
        <v>0</v>
      </c>
      <c r="I29" s="38" t="n">
        <f aca="false">IF($A29="","",MAX(H29,0))</f>
        <v>0</v>
      </c>
      <c r="J29" s="38" t="n">
        <f aca="false">IF($A29="","",MAX(-H29,0))</f>
        <v>0</v>
      </c>
      <c r="K29" s="38" t="n">
        <f aca="false">IF($A29="","",F29-G29)</f>
        <v>0</v>
      </c>
    </row>
    <row r="30" customFormat="false" ht="15" hidden="false" customHeight="false" outlineLevel="0" collapsed="false">
      <c r="A30" s="37" t="n">
        <f aca="false">IF(會計科目表!A28="","",會計科目表!A28)</f>
        <v>5001</v>
      </c>
      <c r="B30" s="8" t="str">
        <f aca="false">IF($A30="","",會計科目表!B28)</f>
        <v>銷售成本／進貨</v>
      </c>
      <c r="C30" s="37" t="str">
        <f aca="false">IF($A30="","",會計科目表!C28&amp;"")</f>
        <v>費用</v>
      </c>
      <c r="D30" s="8" t="str">
        <f aca="false">IF($A30="","",會計科目表!D28&amp;"")</f>
        <v>銷售成本</v>
      </c>
      <c r="E30" s="38" t="n">
        <f aca="false">IF($A30="","",(會計科目表!E28-會計科目表!F28)+SUMIFS(憑證錄入!$G$6:$G$505,憑證錄入!$E$6:$E$505,$A30,憑證錄入!$B$6:$B$505,"&lt;"&amp;設定!$B$5)-SUMIFS(憑證錄入!$H$6:$H$505,憑證錄入!$E$6:$E$505,$A30,憑證錄入!$B$6:$B$505,"&lt;"&amp;設定!$B$5))</f>
        <v>0</v>
      </c>
      <c r="F30" s="38" t="n">
        <f aca="false">IF($A30="","",SUMIFS(憑證錄入!$G$6:$G$505,憑證錄入!$E$6:$E$505,$A30,憑證錄入!$B$6:$B$505,"&gt;="&amp;設定!$B$5,憑證錄入!$B$6:$B$505,"&lt;="&amp;設定!$B$6))</f>
        <v>0</v>
      </c>
      <c r="G30" s="38" t="n">
        <f aca="false">IF($A30="","",SUMIFS(憑證錄入!$H$6:$H$505,憑證錄入!$E$6:$E$505,$A30,憑證錄入!$B$6:$B$505,"&gt;="&amp;設定!$B$5,憑證錄入!$B$6:$B$505,"&lt;="&amp;設定!$B$6))</f>
        <v>0</v>
      </c>
      <c r="H30" s="38" t="n">
        <f aca="false">IF($A30="","",E30+F30-G30)</f>
        <v>0</v>
      </c>
      <c r="I30" s="38" t="n">
        <f aca="false">IF($A30="","",MAX(H30,0))</f>
        <v>0</v>
      </c>
      <c r="J30" s="38" t="n">
        <f aca="false">IF($A30="","",MAX(-H30,0))</f>
        <v>0</v>
      </c>
      <c r="K30" s="38" t="n">
        <f aca="false">IF($A30="","",F30-G30)</f>
        <v>0</v>
      </c>
    </row>
    <row r="31" customFormat="false" ht="15" hidden="false" customHeight="false" outlineLevel="0" collapsed="false">
      <c r="A31" s="37" t="n">
        <f aca="false">IF(會計科目表!A29="","",會計科目表!A29)</f>
        <v>5002</v>
      </c>
      <c r="B31" s="8" t="str">
        <f aca="false">IF($A31="","",會計科目表!B29)</f>
        <v>進貨運費及入口費用</v>
      </c>
      <c r="C31" s="37" t="str">
        <f aca="false">IF($A31="","",會計科目表!C29&amp;"")</f>
        <v>費用</v>
      </c>
      <c r="D31" s="8" t="str">
        <f aca="false">IF($A31="","",會計科目表!D29&amp;"")</f>
        <v>銷售成本</v>
      </c>
      <c r="E31" s="38" t="n">
        <f aca="false">IF($A31="","",(會計科目表!E29-會計科目表!F29)+SUMIFS(憑證錄入!$G$6:$G$505,憑證錄入!$E$6:$E$505,$A31,憑證錄入!$B$6:$B$505,"&lt;"&amp;設定!$B$5)-SUMIFS(憑證錄入!$H$6:$H$505,憑證錄入!$E$6:$E$505,$A31,憑證錄入!$B$6:$B$505,"&lt;"&amp;設定!$B$5))</f>
        <v>0</v>
      </c>
      <c r="F31" s="38" t="n">
        <f aca="false">IF($A31="","",SUMIFS(憑證錄入!$G$6:$G$505,憑證錄入!$E$6:$E$505,$A31,憑證錄入!$B$6:$B$505,"&gt;="&amp;設定!$B$5,憑證錄入!$B$6:$B$505,"&lt;="&amp;設定!$B$6))</f>
        <v>0</v>
      </c>
      <c r="G31" s="38" t="n">
        <f aca="false">IF($A31="","",SUMIFS(憑證錄入!$H$6:$H$505,憑證錄入!$E$6:$E$505,$A31,憑證錄入!$B$6:$B$505,"&gt;="&amp;設定!$B$5,憑證錄入!$B$6:$B$505,"&lt;="&amp;設定!$B$6))</f>
        <v>0</v>
      </c>
      <c r="H31" s="38" t="n">
        <f aca="false">IF($A31="","",E31+F31-G31)</f>
        <v>0</v>
      </c>
      <c r="I31" s="38" t="n">
        <f aca="false">IF($A31="","",MAX(H31,0))</f>
        <v>0</v>
      </c>
      <c r="J31" s="38" t="n">
        <f aca="false">IF($A31="","",MAX(-H31,0))</f>
        <v>0</v>
      </c>
      <c r="K31" s="38" t="n">
        <f aca="false">IF($A31="","",F31-G31)</f>
        <v>0</v>
      </c>
    </row>
    <row r="32" customFormat="false" ht="15" hidden="false" customHeight="false" outlineLevel="0" collapsed="false">
      <c r="A32" s="37" t="n">
        <f aca="false">IF(會計科目表!A30="","",會計科目表!A30)</f>
        <v>6001</v>
      </c>
      <c r="B32" s="8" t="str">
        <f aca="false">IF($A32="","",會計科目表!B30)</f>
        <v>廣告及推廣費</v>
      </c>
      <c r="C32" s="37" t="str">
        <f aca="false">IF($A32="","",會計科目表!C30&amp;"")</f>
        <v>費用</v>
      </c>
      <c r="D32" s="8" t="str">
        <f aca="false">IF($A32="","",會計科目表!D30&amp;"")</f>
        <v>銷售及分銷費用</v>
      </c>
      <c r="E32" s="38" t="n">
        <f aca="false">IF($A32="","",(會計科目表!E30-會計科目表!F30)+SUMIFS(憑證錄入!$G$6:$G$505,憑證錄入!$E$6:$E$505,$A32,憑證錄入!$B$6:$B$505,"&lt;"&amp;設定!$B$5)-SUMIFS(憑證錄入!$H$6:$H$505,憑證錄入!$E$6:$E$505,$A32,憑證錄入!$B$6:$B$505,"&lt;"&amp;設定!$B$5))</f>
        <v>0</v>
      </c>
      <c r="F32" s="38" t="n">
        <f aca="false">IF($A32="","",SUMIFS(憑證錄入!$G$6:$G$505,憑證錄入!$E$6:$E$505,$A32,憑證錄入!$B$6:$B$505,"&gt;="&amp;設定!$B$5,憑證錄入!$B$6:$B$505,"&lt;="&amp;設定!$B$6))</f>
        <v>0</v>
      </c>
      <c r="G32" s="38" t="n">
        <f aca="false">IF($A32="","",SUMIFS(憑證錄入!$H$6:$H$505,憑證錄入!$E$6:$E$505,$A32,憑證錄入!$B$6:$B$505,"&gt;="&amp;設定!$B$5,憑證錄入!$B$6:$B$505,"&lt;="&amp;設定!$B$6))</f>
        <v>0</v>
      </c>
      <c r="H32" s="38" t="n">
        <f aca="false">IF($A32="","",E32+F32-G32)</f>
        <v>0</v>
      </c>
      <c r="I32" s="38" t="n">
        <f aca="false">IF($A32="","",MAX(H32,0))</f>
        <v>0</v>
      </c>
      <c r="J32" s="38" t="n">
        <f aca="false">IF($A32="","",MAX(-H32,0))</f>
        <v>0</v>
      </c>
      <c r="K32" s="38" t="n">
        <f aca="false">IF($A32="","",F32-G32)</f>
        <v>0</v>
      </c>
    </row>
    <row r="33" customFormat="false" ht="15" hidden="false" customHeight="false" outlineLevel="0" collapsed="false">
      <c r="A33" s="37" t="n">
        <f aca="false">IF(會計科目表!A31="","",會計科目表!A31)</f>
        <v>6002</v>
      </c>
      <c r="B33" s="8" t="str">
        <f aca="false">IF($A33="","",會計科目表!B31)</f>
        <v>運輸及送貨費</v>
      </c>
      <c r="C33" s="37" t="str">
        <f aca="false">IF($A33="","",會計科目表!C31&amp;"")</f>
        <v>費用</v>
      </c>
      <c r="D33" s="8" t="str">
        <f aca="false">IF($A33="","",會計科目表!D31&amp;"")</f>
        <v>銷售及分銷費用</v>
      </c>
      <c r="E33" s="38" t="n">
        <f aca="false">IF($A33="","",(會計科目表!E31-會計科目表!F31)+SUMIFS(憑證錄入!$G$6:$G$505,憑證錄入!$E$6:$E$505,$A33,憑證錄入!$B$6:$B$505,"&lt;"&amp;設定!$B$5)-SUMIFS(憑證錄入!$H$6:$H$505,憑證錄入!$E$6:$E$505,$A33,憑證錄入!$B$6:$B$505,"&lt;"&amp;設定!$B$5))</f>
        <v>0</v>
      </c>
      <c r="F33" s="38" t="n">
        <f aca="false">IF($A33="","",SUMIFS(憑證錄入!$G$6:$G$505,憑證錄入!$E$6:$E$505,$A33,憑證錄入!$B$6:$B$505,"&gt;="&amp;設定!$B$5,憑證錄入!$B$6:$B$505,"&lt;="&amp;設定!$B$6))</f>
        <v>0</v>
      </c>
      <c r="G33" s="38" t="n">
        <f aca="false">IF($A33="","",SUMIFS(憑證錄入!$H$6:$H$505,憑證錄入!$E$6:$E$505,$A33,憑證錄入!$B$6:$B$505,"&gt;="&amp;設定!$B$5,憑證錄入!$B$6:$B$505,"&lt;="&amp;設定!$B$6))</f>
        <v>0</v>
      </c>
      <c r="H33" s="38" t="n">
        <f aca="false">IF($A33="","",E33+F33-G33)</f>
        <v>0</v>
      </c>
      <c r="I33" s="38" t="n">
        <f aca="false">IF($A33="","",MAX(H33,0))</f>
        <v>0</v>
      </c>
      <c r="J33" s="38" t="n">
        <f aca="false">IF($A33="","",MAX(-H33,0))</f>
        <v>0</v>
      </c>
      <c r="K33" s="38" t="n">
        <f aca="false">IF($A33="","",F33-G33)</f>
        <v>0</v>
      </c>
    </row>
    <row r="34" customFormat="false" ht="15" hidden="false" customHeight="false" outlineLevel="0" collapsed="false">
      <c r="A34" s="37" t="n">
        <f aca="false">IF(會計科目表!A32="","",會計科目表!A32)</f>
        <v>6101</v>
      </c>
      <c r="B34" s="8" t="str">
        <f aca="false">IF($A34="","",會計科目表!B32)</f>
        <v>薪金及工資</v>
      </c>
      <c r="C34" s="37" t="str">
        <f aca="false">IF($A34="","",會計科目表!C32&amp;"")</f>
        <v>費用</v>
      </c>
      <c r="D34" s="8" t="str">
        <f aca="false">IF($A34="","",會計科目表!D32&amp;"")</f>
        <v>行政費用</v>
      </c>
      <c r="E34" s="38" t="n">
        <f aca="false">IF($A34="","",(會計科目表!E32-會計科目表!F32)+SUMIFS(憑證錄入!$G$6:$G$505,憑證錄入!$E$6:$E$505,$A34,憑證錄入!$B$6:$B$505,"&lt;"&amp;設定!$B$5)-SUMIFS(憑證錄入!$H$6:$H$505,憑證錄入!$E$6:$E$505,$A34,憑證錄入!$B$6:$B$505,"&lt;"&amp;設定!$B$5))</f>
        <v>0</v>
      </c>
      <c r="F34" s="38" t="n">
        <f aca="false">IF($A34="","",SUMIFS(憑證錄入!$G$6:$G$505,憑證錄入!$E$6:$E$505,$A34,憑證錄入!$B$6:$B$505,"&gt;="&amp;設定!$B$5,憑證錄入!$B$6:$B$505,"&lt;="&amp;設定!$B$6))</f>
        <v>0</v>
      </c>
      <c r="G34" s="38" t="n">
        <f aca="false">IF($A34="","",SUMIFS(憑證錄入!$H$6:$H$505,憑證錄入!$E$6:$E$505,$A34,憑證錄入!$B$6:$B$505,"&gt;="&amp;設定!$B$5,憑證錄入!$B$6:$B$505,"&lt;="&amp;設定!$B$6))</f>
        <v>0</v>
      </c>
      <c r="H34" s="38" t="n">
        <f aca="false">IF($A34="","",E34+F34-G34)</f>
        <v>0</v>
      </c>
      <c r="I34" s="38" t="n">
        <f aca="false">IF($A34="","",MAX(H34,0))</f>
        <v>0</v>
      </c>
      <c r="J34" s="38" t="n">
        <f aca="false">IF($A34="","",MAX(-H34,0))</f>
        <v>0</v>
      </c>
      <c r="K34" s="38" t="n">
        <f aca="false">IF($A34="","",F34-G34)</f>
        <v>0</v>
      </c>
    </row>
    <row r="35" customFormat="false" ht="15" hidden="false" customHeight="false" outlineLevel="0" collapsed="false">
      <c r="A35" s="37" t="n">
        <f aca="false">IF(會計科目表!A33="","",會計科目表!A33)</f>
        <v>6102</v>
      </c>
      <c r="B35" s="8" t="str">
        <f aca="false">IF($A35="","",會計科目表!B33)</f>
        <v>強積金供款</v>
      </c>
      <c r="C35" s="37" t="str">
        <f aca="false">IF($A35="","",會計科目表!C33&amp;"")</f>
        <v>費用</v>
      </c>
      <c r="D35" s="8" t="str">
        <f aca="false">IF($A35="","",會計科目表!D33&amp;"")</f>
        <v>行政費用</v>
      </c>
      <c r="E35" s="38" t="n">
        <f aca="false">IF($A35="","",(會計科目表!E33-會計科目表!F33)+SUMIFS(憑證錄入!$G$6:$G$505,憑證錄入!$E$6:$E$505,$A35,憑證錄入!$B$6:$B$505,"&lt;"&amp;設定!$B$5)-SUMIFS(憑證錄入!$H$6:$H$505,憑證錄入!$E$6:$E$505,$A35,憑證錄入!$B$6:$B$505,"&lt;"&amp;設定!$B$5))</f>
        <v>0</v>
      </c>
      <c r="F35" s="38" t="n">
        <f aca="false">IF($A35="","",SUMIFS(憑證錄入!$G$6:$G$505,憑證錄入!$E$6:$E$505,$A35,憑證錄入!$B$6:$B$505,"&gt;="&amp;設定!$B$5,憑證錄入!$B$6:$B$505,"&lt;="&amp;設定!$B$6))</f>
        <v>0</v>
      </c>
      <c r="G35" s="38" t="n">
        <f aca="false">IF($A35="","",SUMIFS(憑證錄入!$H$6:$H$505,憑證錄入!$E$6:$E$505,$A35,憑證錄入!$B$6:$B$505,"&gt;="&amp;設定!$B$5,憑證錄入!$B$6:$B$505,"&lt;="&amp;設定!$B$6))</f>
        <v>0</v>
      </c>
      <c r="H35" s="38" t="n">
        <f aca="false">IF($A35="","",E35+F35-G35)</f>
        <v>0</v>
      </c>
      <c r="I35" s="38" t="n">
        <f aca="false">IF($A35="","",MAX(H35,0))</f>
        <v>0</v>
      </c>
      <c r="J35" s="38" t="n">
        <f aca="false">IF($A35="","",MAX(-H35,0))</f>
        <v>0</v>
      </c>
      <c r="K35" s="38" t="n">
        <f aca="false">IF($A35="","",F35-G35)</f>
        <v>0</v>
      </c>
    </row>
    <row r="36" customFormat="false" ht="15" hidden="false" customHeight="false" outlineLevel="0" collapsed="false">
      <c r="A36" s="37" t="n">
        <f aca="false">IF(會計科目表!A34="","",會計科目表!A34)</f>
        <v>6103</v>
      </c>
      <c r="B36" s="8" t="str">
        <f aca="false">IF($A36="","",會計科目表!B34)</f>
        <v>租金及差餉</v>
      </c>
      <c r="C36" s="37" t="str">
        <f aca="false">IF($A36="","",會計科目表!C34&amp;"")</f>
        <v>費用</v>
      </c>
      <c r="D36" s="8" t="str">
        <f aca="false">IF($A36="","",會計科目表!D34&amp;"")</f>
        <v>行政費用</v>
      </c>
      <c r="E36" s="38" t="n">
        <f aca="false">IF($A36="","",(會計科目表!E34-會計科目表!F34)+SUMIFS(憑證錄入!$G$6:$G$505,憑證錄入!$E$6:$E$505,$A36,憑證錄入!$B$6:$B$505,"&lt;"&amp;設定!$B$5)-SUMIFS(憑證錄入!$H$6:$H$505,憑證錄入!$E$6:$E$505,$A36,憑證錄入!$B$6:$B$505,"&lt;"&amp;設定!$B$5))</f>
        <v>0</v>
      </c>
      <c r="F36" s="38" t="n">
        <f aca="false">IF($A36="","",SUMIFS(憑證錄入!$G$6:$G$505,憑證錄入!$E$6:$E$505,$A36,憑證錄入!$B$6:$B$505,"&gt;="&amp;設定!$B$5,憑證錄入!$B$6:$B$505,"&lt;="&amp;設定!$B$6))</f>
        <v>8000</v>
      </c>
      <c r="G36" s="38" t="n">
        <f aca="false">IF($A36="","",SUMIFS(憑證錄入!$H$6:$H$505,憑證錄入!$E$6:$E$505,$A36,憑證錄入!$B$6:$B$505,"&gt;="&amp;設定!$B$5,憑證錄入!$B$6:$B$505,"&lt;="&amp;設定!$B$6))</f>
        <v>0</v>
      </c>
      <c r="H36" s="38" t="n">
        <f aca="false">IF($A36="","",E36+F36-G36)</f>
        <v>8000</v>
      </c>
      <c r="I36" s="38" t="n">
        <f aca="false">IF($A36="","",MAX(H36,0))</f>
        <v>8000</v>
      </c>
      <c r="J36" s="38" t="n">
        <f aca="false">IF($A36="","",MAX(-H36,0))</f>
        <v>0</v>
      </c>
      <c r="K36" s="38" t="n">
        <f aca="false">IF($A36="","",F36-G36)</f>
        <v>8000</v>
      </c>
    </row>
    <row r="37" customFormat="false" ht="15" hidden="false" customHeight="false" outlineLevel="0" collapsed="false">
      <c r="A37" s="37" t="n">
        <f aca="false">IF(會計科目表!A35="","",會計科目表!A35)</f>
        <v>6104</v>
      </c>
      <c r="B37" s="8" t="str">
        <f aca="false">IF($A37="","",會計科目表!B35)</f>
        <v>水電煤費</v>
      </c>
      <c r="C37" s="37" t="str">
        <f aca="false">IF($A37="","",會計科目表!C35&amp;"")</f>
        <v>費用</v>
      </c>
      <c r="D37" s="8" t="str">
        <f aca="false">IF($A37="","",會計科目表!D35&amp;"")</f>
        <v>行政費用</v>
      </c>
      <c r="E37" s="38" t="n">
        <f aca="false">IF($A37="","",(會計科目表!E35-會計科目表!F35)+SUMIFS(憑證錄入!$G$6:$G$505,憑證錄入!$E$6:$E$505,$A37,憑證錄入!$B$6:$B$505,"&lt;"&amp;設定!$B$5)-SUMIFS(憑證錄入!$H$6:$H$505,憑證錄入!$E$6:$E$505,$A37,憑證錄入!$B$6:$B$505,"&lt;"&amp;設定!$B$5))</f>
        <v>0</v>
      </c>
      <c r="F37" s="38" t="n">
        <f aca="false">IF($A37="","",SUMIFS(憑證錄入!$G$6:$G$505,憑證錄入!$E$6:$E$505,$A37,憑證錄入!$B$6:$B$505,"&gt;="&amp;設定!$B$5,憑證錄入!$B$6:$B$505,"&lt;="&amp;設定!$B$6))</f>
        <v>0</v>
      </c>
      <c r="G37" s="38" t="n">
        <f aca="false">IF($A37="","",SUMIFS(憑證錄入!$H$6:$H$505,憑證錄入!$E$6:$E$505,$A37,憑證錄入!$B$6:$B$505,"&gt;="&amp;設定!$B$5,憑證錄入!$B$6:$B$505,"&lt;="&amp;設定!$B$6))</f>
        <v>0</v>
      </c>
      <c r="H37" s="38" t="n">
        <f aca="false">IF($A37="","",E37+F37-G37)</f>
        <v>0</v>
      </c>
      <c r="I37" s="38" t="n">
        <f aca="false">IF($A37="","",MAX(H37,0))</f>
        <v>0</v>
      </c>
      <c r="J37" s="38" t="n">
        <f aca="false">IF($A37="","",MAX(-H37,0))</f>
        <v>0</v>
      </c>
      <c r="K37" s="38" t="n">
        <f aca="false">IF($A37="","",F37-G37)</f>
        <v>0</v>
      </c>
    </row>
    <row r="38" customFormat="false" ht="15" hidden="false" customHeight="false" outlineLevel="0" collapsed="false">
      <c r="A38" s="37" t="n">
        <f aca="false">IF(會計科目表!A36="","",會計科目表!A36)</f>
        <v>6105</v>
      </c>
      <c r="B38" s="8" t="str">
        <f aca="false">IF($A38="","",會計科目表!B36)</f>
        <v>電話及網絡費</v>
      </c>
      <c r="C38" s="37" t="str">
        <f aca="false">IF($A38="","",會計科目表!C36&amp;"")</f>
        <v>費用</v>
      </c>
      <c r="D38" s="8" t="str">
        <f aca="false">IF($A38="","",會計科目表!D36&amp;"")</f>
        <v>行政費用</v>
      </c>
      <c r="E38" s="38" t="n">
        <f aca="false">IF($A38="","",(會計科目表!E36-會計科目表!F36)+SUMIFS(憑證錄入!$G$6:$G$505,憑證錄入!$E$6:$E$505,$A38,憑證錄入!$B$6:$B$505,"&lt;"&amp;設定!$B$5)-SUMIFS(憑證錄入!$H$6:$H$505,憑證錄入!$E$6:$E$505,$A38,憑證錄入!$B$6:$B$505,"&lt;"&amp;設定!$B$5))</f>
        <v>0</v>
      </c>
      <c r="F38" s="38" t="n">
        <f aca="false">IF($A38="","",SUMIFS(憑證錄入!$G$6:$G$505,憑證錄入!$E$6:$E$505,$A38,憑證錄入!$B$6:$B$505,"&gt;="&amp;設定!$B$5,憑證錄入!$B$6:$B$505,"&lt;="&amp;設定!$B$6))</f>
        <v>0</v>
      </c>
      <c r="G38" s="38" t="n">
        <f aca="false">IF($A38="","",SUMIFS(憑證錄入!$H$6:$H$505,憑證錄入!$E$6:$E$505,$A38,憑證錄入!$B$6:$B$505,"&gt;="&amp;設定!$B$5,憑證錄入!$B$6:$B$505,"&lt;="&amp;設定!$B$6))</f>
        <v>0</v>
      </c>
      <c r="H38" s="38" t="n">
        <f aca="false">IF($A38="","",E38+F38-G38)</f>
        <v>0</v>
      </c>
      <c r="I38" s="38" t="n">
        <f aca="false">IF($A38="","",MAX(H38,0))</f>
        <v>0</v>
      </c>
      <c r="J38" s="38" t="n">
        <f aca="false">IF($A38="","",MAX(-H38,0))</f>
        <v>0</v>
      </c>
      <c r="K38" s="38" t="n">
        <f aca="false">IF($A38="","",F38-G38)</f>
        <v>0</v>
      </c>
    </row>
    <row r="39" customFormat="false" ht="15" hidden="false" customHeight="false" outlineLevel="0" collapsed="false">
      <c r="A39" s="37" t="n">
        <f aca="false">IF(會計科目表!A37="","",會計科目表!A37)</f>
        <v>6106</v>
      </c>
      <c r="B39" s="8" t="str">
        <f aca="false">IF($A39="","",會計科目表!B37)</f>
        <v>辦公室用品及文具</v>
      </c>
      <c r="C39" s="37" t="str">
        <f aca="false">IF($A39="","",會計科目表!C37&amp;"")</f>
        <v>費用</v>
      </c>
      <c r="D39" s="8" t="str">
        <f aca="false">IF($A39="","",會計科目表!D37&amp;"")</f>
        <v>行政費用</v>
      </c>
      <c r="E39" s="38" t="n">
        <f aca="false">IF($A39="","",(會計科目表!E37-會計科目表!F37)+SUMIFS(憑證錄入!$G$6:$G$505,憑證錄入!$E$6:$E$505,$A39,憑證錄入!$B$6:$B$505,"&lt;"&amp;設定!$B$5)-SUMIFS(憑證錄入!$H$6:$H$505,憑證錄入!$E$6:$E$505,$A39,憑證錄入!$B$6:$B$505,"&lt;"&amp;設定!$B$5))</f>
        <v>0</v>
      </c>
      <c r="F39" s="38" t="n">
        <f aca="false">IF($A39="","",SUMIFS(憑證錄入!$G$6:$G$505,憑證錄入!$E$6:$E$505,$A39,憑證錄入!$B$6:$B$505,"&gt;="&amp;設定!$B$5,憑證錄入!$B$6:$B$505,"&lt;="&amp;設定!$B$6))</f>
        <v>0</v>
      </c>
      <c r="G39" s="38" t="n">
        <f aca="false">IF($A39="","",SUMIFS(憑證錄入!$H$6:$H$505,憑證錄入!$E$6:$E$505,$A39,憑證錄入!$B$6:$B$505,"&gt;="&amp;設定!$B$5,憑證錄入!$B$6:$B$505,"&lt;="&amp;設定!$B$6))</f>
        <v>0</v>
      </c>
      <c r="H39" s="38" t="n">
        <f aca="false">IF($A39="","",E39+F39-G39)</f>
        <v>0</v>
      </c>
      <c r="I39" s="38" t="n">
        <f aca="false">IF($A39="","",MAX(H39,0))</f>
        <v>0</v>
      </c>
      <c r="J39" s="38" t="n">
        <f aca="false">IF($A39="","",MAX(-H39,0))</f>
        <v>0</v>
      </c>
      <c r="K39" s="38" t="n">
        <f aca="false">IF($A39="","",F39-G39)</f>
        <v>0</v>
      </c>
    </row>
    <row r="40" customFormat="false" ht="15" hidden="false" customHeight="false" outlineLevel="0" collapsed="false">
      <c r="A40" s="37" t="n">
        <f aca="false">IF(會計科目表!A38="","",會計科目表!A38)</f>
        <v>6107</v>
      </c>
      <c r="B40" s="8" t="str">
        <f aca="false">IF($A40="","",會計科目表!B38)</f>
        <v>專業服務費（核數／會計）</v>
      </c>
      <c r="C40" s="37" t="str">
        <f aca="false">IF($A40="","",會計科目表!C38&amp;"")</f>
        <v>費用</v>
      </c>
      <c r="D40" s="8" t="str">
        <f aca="false">IF($A40="","",會計科目表!D38&amp;"")</f>
        <v>行政費用</v>
      </c>
      <c r="E40" s="38" t="n">
        <f aca="false">IF($A40="","",(會計科目表!E38-會計科目表!F38)+SUMIFS(憑證錄入!$G$6:$G$505,憑證錄入!$E$6:$E$505,$A40,憑證錄入!$B$6:$B$505,"&lt;"&amp;設定!$B$5)-SUMIFS(憑證錄入!$H$6:$H$505,憑證錄入!$E$6:$E$505,$A40,憑證錄入!$B$6:$B$505,"&lt;"&amp;設定!$B$5))</f>
        <v>0</v>
      </c>
      <c r="F40" s="38" t="n">
        <f aca="false">IF($A40="","",SUMIFS(憑證錄入!$G$6:$G$505,憑證錄入!$E$6:$E$505,$A40,憑證錄入!$B$6:$B$505,"&gt;="&amp;設定!$B$5,憑證錄入!$B$6:$B$505,"&lt;="&amp;設定!$B$6))</f>
        <v>0</v>
      </c>
      <c r="G40" s="38" t="n">
        <f aca="false">IF($A40="","",SUMIFS(憑證錄入!$H$6:$H$505,憑證錄入!$E$6:$E$505,$A40,憑證錄入!$B$6:$B$505,"&gt;="&amp;設定!$B$5,憑證錄入!$B$6:$B$505,"&lt;="&amp;設定!$B$6))</f>
        <v>0</v>
      </c>
      <c r="H40" s="38" t="n">
        <f aca="false">IF($A40="","",E40+F40-G40)</f>
        <v>0</v>
      </c>
      <c r="I40" s="38" t="n">
        <f aca="false">IF($A40="","",MAX(H40,0))</f>
        <v>0</v>
      </c>
      <c r="J40" s="38" t="n">
        <f aca="false">IF($A40="","",MAX(-H40,0))</f>
        <v>0</v>
      </c>
      <c r="K40" s="38" t="n">
        <f aca="false">IF($A40="","",F40-G40)</f>
        <v>0</v>
      </c>
    </row>
    <row r="41" customFormat="false" ht="15" hidden="false" customHeight="false" outlineLevel="0" collapsed="false">
      <c r="A41" s="37" t="n">
        <f aca="false">IF(會計科目表!A39="","",會計科目表!A39)</f>
        <v>6108</v>
      </c>
      <c r="B41" s="8" t="str">
        <f aca="false">IF($A41="","",會計科目表!B39)</f>
        <v>保險費</v>
      </c>
      <c r="C41" s="37" t="str">
        <f aca="false">IF($A41="","",會計科目表!C39&amp;"")</f>
        <v>費用</v>
      </c>
      <c r="D41" s="8" t="str">
        <f aca="false">IF($A41="","",會計科目表!D39&amp;"")</f>
        <v>行政費用</v>
      </c>
      <c r="E41" s="38" t="n">
        <f aca="false">IF($A41="","",(會計科目表!E39-會計科目表!F39)+SUMIFS(憑證錄入!$G$6:$G$505,憑證錄入!$E$6:$E$505,$A41,憑證錄入!$B$6:$B$505,"&lt;"&amp;設定!$B$5)-SUMIFS(憑證錄入!$H$6:$H$505,憑證錄入!$E$6:$E$505,$A41,憑證錄入!$B$6:$B$505,"&lt;"&amp;設定!$B$5))</f>
        <v>0</v>
      </c>
      <c r="F41" s="38" t="n">
        <f aca="false">IF($A41="","",SUMIFS(憑證錄入!$G$6:$G$505,憑證錄入!$E$6:$E$505,$A41,憑證錄入!$B$6:$B$505,"&gt;="&amp;設定!$B$5,憑證錄入!$B$6:$B$505,"&lt;="&amp;設定!$B$6))</f>
        <v>0</v>
      </c>
      <c r="G41" s="38" t="n">
        <f aca="false">IF($A41="","",SUMIFS(憑證錄入!$H$6:$H$505,憑證錄入!$E$6:$E$505,$A41,憑證錄入!$B$6:$B$505,"&gt;="&amp;設定!$B$5,憑證錄入!$B$6:$B$505,"&lt;="&amp;設定!$B$6))</f>
        <v>0</v>
      </c>
      <c r="H41" s="38" t="n">
        <f aca="false">IF($A41="","",E41+F41-G41)</f>
        <v>0</v>
      </c>
      <c r="I41" s="38" t="n">
        <f aca="false">IF($A41="","",MAX(H41,0))</f>
        <v>0</v>
      </c>
      <c r="J41" s="38" t="n">
        <f aca="false">IF($A41="","",MAX(-H41,0))</f>
        <v>0</v>
      </c>
      <c r="K41" s="38" t="n">
        <f aca="false">IF($A41="","",F41-G41)</f>
        <v>0</v>
      </c>
    </row>
    <row r="42" customFormat="false" ht="15" hidden="false" customHeight="false" outlineLevel="0" collapsed="false">
      <c r="A42" s="37" t="n">
        <f aca="false">IF(會計科目表!A40="","",會計科目表!A40)</f>
        <v>6109</v>
      </c>
      <c r="B42" s="8" t="str">
        <f aca="false">IF($A42="","",會計科目表!B40)</f>
        <v>差旅及交通費</v>
      </c>
      <c r="C42" s="37" t="str">
        <f aca="false">IF($A42="","",會計科目表!C40&amp;"")</f>
        <v>費用</v>
      </c>
      <c r="D42" s="8" t="str">
        <f aca="false">IF($A42="","",會計科目表!D40&amp;"")</f>
        <v>行政費用</v>
      </c>
      <c r="E42" s="38" t="n">
        <f aca="false">IF($A42="","",(會計科目表!E40-會計科目表!F40)+SUMIFS(憑證錄入!$G$6:$G$505,憑證錄入!$E$6:$E$505,$A42,憑證錄入!$B$6:$B$505,"&lt;"&amp;設定!$B$5)-SUMIFS(憑證錄入!$H$6:$H$505,憑證錄入!$E$6:$E$505,$A42,憑證錄入!$B$6:$B$505,"&lt;"&amp;設定!$B$5))</f>
        <v>0</v>
      </c>
      <c r="F42" s="38" t="n">
        <f aca="false">IF($A42="","",SUMIFS(憑證錄入!$G$6:$G$505,憑證錄入!$E$6:$E$505,$A42,憑證錄入!$B$6:$B$505,"&gt;="&amp;設定!$B$5,憑證錄入!$B$6:$B$505,"&lt;="&amp;設定!$B$6))</f>
        <v>0</v>
      </c>
      <c r="G42" s="38" t="n">
        <f aca="false">IF($A42="","",SUMIFS(憑證錄入!$H$6:$H$505,憑證錄入!$E$6:$E$505,$A42,憑證錄入!$B$6:$B$505,"&gt;="&amp;設定!$B$5,憑證錄入!$B$6:$B$505,"&lt;="&amp;設定!$B$6))</f>
        <v>0</v>
      </c>
      <c r="H42" s="38" t="n">
        <f aca="false">IF($A42="","",E42+F42-G42)</f>
        <v>0</v>
      </c>
      <c r="I42" s="38" t="n">
        <f aca="false">IF($A42="","",MAX(H42,0))</f>
        <v>0</v>
      </c>
      <c r="J42" s="38" t="n">
        <f aca="false">IF($A42="","",MAX(-H42,0))</f>
        <v>0</v>
      </c>
      <c r="K42" s="38" t="n">
        <f aca="false">IF($A42="","",F42-G42)</f>
        <v>0</v>
      </c>
    </row>
    <row r="43" customFormat="false" ht="15" hidden="false" customHeight="false" outlineLevel="0" collapsed="false">
      <c r="A43" s="37" t="n">
        <f aca="false">IF(會計科目表!A41="","",會計科目表!A41)</f>
        <v>6110</v>
      </c>
      <c r="B43" s="8" t="str">
        <f aca="false">IF($A43="","",會計科目表!B41)</f>
        <v>應酬及招待費</v>
      </c>
      <c r="C43" s="37" t="str">
        <f aca="false">IF($A43="","",會計科目表!C41&amp;"")</f>
        <v>費用</v>
      </c>
      <c r="D43" s="8" t="str">
        <f aca="false">IF($A43="","",會計科目表!D41&amp;"")</f>
        <v>行政費用</v>
      </c>
      <c r="E43" s="38" t="n">
        <f aca="false">IF($A43="","",(會計科目表!E41-會計科目表!F41)+SUMIFS(憑證錄入!$G$6:$G$505,憑證錄入!$E$6:$E$505,$A43,憑證錄入!$B$6:$B$505,"&lt;"&amp;設定!$B$5)-SUMIFS(憑證錄入!$H$6:$H$505,憑證錄入!$E$6:$E$505,$A43,憑證錄入!$B$6:$B$505,"&lt;"&amp;設定!$B$5))</f>
        <v>0</v>
      </c>
      <c r="F43" s="38" t="n">
        <f aca="false">IF($A43="","",SUMIFS(憑證錄入!$G$6:$G$505,憑證錄入!$E$6:$E$505,$A43,憑證錄入!$B$6:$B$505,"&gt;="&amp;設定!$B$5,憑證錄入!$B$6:$B$505,"&lt;="&amp;設定!$B$6))</f>
        <v>0</v>
      </c>
      <c r="G43" s="38" t="n">
        <f aca="false">IF($A43="","",SUMIFS(憑證錄入!$H$6:$H$505,憑證錄入!$E$6:$E$505,$A43,憑證錄入!$B$6:$B$505,"&gt;="&amp;設定!$B$5,憑證錄入!$B$6:$B$505,"&lt;="&amp;設定!$B$6))</f>
        <v>0</v>
      </c>
      <c r="H43" s="38" t="n">
        <f aca="false">IF($A43="","",E43+F43-G43)</f>
        <v>0</v>
      </c>
      <c r="I43" s="38" t="n">
        <f aca="false">IF($A43="","",MAX(H43,0))</f>
        <v>0</v>
      </c>
      <c r="J43" s="38" t="n">
        <f aca="false">IF($A43="","",MAX(-H43,0))</f>
        <v>0</v>
      </c>
      <c r="K43" s="38" t="n">
        <f aca="false">IF($A43="","",F43-G43)</f>
        <v>0</v>
      </c>
    </row>
    <row r="44" customFormat="false" ht="15" hidden="false" customHeight="false" outlineLevel="0" collapsed="false">
      <c r="A44" s="37" t="n">
        <f aca="false">IF(會計科目表!A42="","",會計科目表!A42)</f>
        <v>6111</v>
      </c>
      <c r="B44" s="8" t="str">
        <f aca="false">IF($A44="","",會計科目表!B42)</f>
        <v>維修及保養</v>
      </c>
      <c r="C44" s="37" t="str">
        <f aca="false">IF($A44="","",會計科目表!C42&amp;"")</f>
        <v>費用</v>
      </c>
      <c r="D44" s="8" t="str">
        <f aca="false">IF($A44="","",會計科目表!D42&amp;"")</f>
        <v>行政費用</v>
      </c>
      <c r="E44" s="38" t="n">
        <f aca="false">IF($A44="","",(會計科目表!E42-會計科目表!F42)+SUMIFS(憑證錄入!$G$6:$G$505,憑證錄入!$E$6:$E$505,$A44,憑證錄入!$B$6:$B$505,"&lt;"&amp;設定!$B$5)-SUMIFS(憑證錄入!$H$6:$H$505,憑證錄入!$E$6:$E$505,$A44,憑證錄入!$B$6:$B$505,"&lt;"&amp;設定!$B$5))</f>
        <v>0</v>
      </c>
      <c r="F44" s="38" t="n">
        <f aca="false">IF($A44="","",SUMIFS(憑證錄入!$G$6:$G$505,憑證錄入!$E$6:$E$505,$A44,憑證錄入!$B$6:$B$505,"&gt;="&amp;設定!$B$5,憑證錄入!$B$6:$B$505,"&lt;="&amp;設定!$B$6))</f>
        <v>0</v>
      </c>
      <c r="G44" s="38" t="n">
        <f aca="false">IF($A44="","",SUMIFS(憑證錄入!$H$6:$H$505,憑證錄入!$E$6:$E$505,$A44,憑證錄入!$B$6:$B$505,"&gt;="&amp;設定!$B$5,憑證錄入!$B$6:$B$505,"&lt;="&amp;設定!$B$6))</f>
        <v>0</v>
      </c>
      <c r="H44" s="38" t="n">
        <f aca="false">IF($A44="","",E44+F44-G44)</f>
        <v>0</v>
      </c>
      <c r="I44" s="38" t="n">
        <f aca="false">IF($A44="","",MAX(H44,0))</f>
        <v>0</v>
      </c>
      <c r="J44" s="38" t="n">
        <f aca="false">IF($A44="","",MAX(-H44,0))</f>
        <v>0</v>
      </c>
      <c r="K44" s="38" t="n">
        <f aca="false">IF($A44="","",F44-G44)</f>
        <v>0</v>
      </c>
    </row>
    <row r="45" customFormat="false" ht="15" hidden="false" customHeight="false" outlineLevel="0" collapsed="false">
      <c r="A45" s="37" t="n">
        <f aca="false">IF(會計科目表!A43="","",會計科目表!A43)</f>
        <v>6112</v>
      </c>
      <c r="B45" s="8" t="str">
        <f aca="false">IF($A45="","",會計科目表!B43)</f>
        <v>折舊</v>
      </c>
      <c r="C45" s="37" t="str">
        <f aca="false">IF($A45="","",會計科目表!C43&amp;"")</f>
        <v>費用</v>
      </c>
      <c r="D45" s="8" t="str">
        <f aca="false">IF($A45="","",會計科目表!D43&amp;"")</f>
        <v>行政費用</v>
      </c>
      <c r="E45" s="38" t="n">
        <f aca="false">IF($A45="","",(會計科目表!E43-會計科目表!F43)+SUMIFS(憑證錄入!$G$6:$G$505,憑證錄入!$E$6:$E$505,$A45,憑證錄入!$B$6:$B$505,"&lt;"&amp;設定!$B$5)-SUMIFS(憑證錄入!$H$6:$H$505,憑證錄入!$E$6:$E$505,$A45,憑證錄入!$B$6:$B$505,"&lt;"&amp;設定!$B$5))</f>
        <v>0</v>
      </c>
      <c r="F45" s="38" t="n">
        <f aca="false">IF($A45="","",SUMIFS(憑證錄入!$G$6:$G$505,憑證錄入!$E$6:$E$505,$A45,憑證錄入!$B$6:$B$505,"&gt;="&amp;設定!$B$5,憑證錄入!$B$6:$B$505,"&lt;="&amp;設定!$B$6))</f>
        <v>0</v>
      </c>
      <c r="G45" s="38" t="n">
        <f aca="false">IF($A45="","",SUMIFS(憑證錄入!$H$6:$H$505,憑證錄入!$E$6:$E$505,$A45,憑證錄入!$B$6:$B$505,"&gt;="&amp;設定!$B$5,憑證錄入!$B$6:$B$505,"&lt;="&amp;設定!$B$6))</f>
        <v>0</v>
      </c>
      <c r="H45" s="38" t="n">
        <f aca="false">IF($A45="","",E45+F45-G45)</f>
        <v>0</v>
      </c>
      <c r="I45" s="38" t="n">
        <f aca="false">IF($A45="","",MAX(H45,0))</f>
        <v>0</v>
      </c>
      <c r="J45" s="38" t="n">
        <f aca="false">IF($A45="","",MAX(-H45,0))</f>
        <v>0</v>
      </c>
      <c r="K45" s="38" t="n">
        <f aca="false">IF($A45="","",F45-G45)</f>
        <v>0</v>
      </c>
    </row>
    <row r="46" customFormat="false" ht="15" hidden="false" customHeight="false" outlineLevel="0" collapsed="false">
      <c r="A46" s="37" t="n">
        <f aca="false">IF(會計科目表!A44="","",會計科目表!A44)</f>
        <v>6113</v>
      </c>
      <c r="B46" s="8" t="str">
        <f aca="false">IF($A46="","",會計科目表!B44)</f>
        <v>雜項支出</v>
      </c>
      <c r="C46" s="37" t="str">
        <f aca="false">IF($A46="","",會計科目表!C44&amp;"")</f>
        <v>費用</v>
      </c>
      <c r="D46" s="8" t="str">
        <f aca="false">IF($A46="","",會計科目表!D44&amp;"")</f>
        <v>行政費用</v>
      </c>
      <c r="E46" s="38" t="n">
        <f aca="false">IF($A46="","",(會計科目表!E44-會計科目表!F44)+SUMIFS(憑證錄入!$G$6:$G$505,憑證錄入!$E$6:$E$505,$A46,憑證錄入!$B$6:$B$505,"&lt;"&amp;設定!$B$5)-SUMIFS(憑證錄入!$H$6:$H$505,憑證錄入!$E$6:$E$505,$A46,憑證錄入!$B$6:$B$505,"&lt;"&amp;設定!$B$5))</f>
        <v>0</v>
      </c>
      <c r="F46" s="38" t="n">
        <f aca="false">IF($A46="","",SUMIFS(憑證錄入!$G$6:$G$505,憑證錄入!$E$6:$E$505,$A46,憑證錄入!$B$6:$B$505,"&gt;="&amp;設定!$B$5,憑證錄入!$B$6:$B$505,"&lt;="&amp;設定!$B$6))</f>
        <v>0</v>
      </c>
      <c r="G46" s="38" t="n">
        <f aca="false">IF($A46="","",SUMIFS(憑證錄入!$H$6:$H$505,憑證錄入!$E$6:$E$505,$A46,憑證錄入!$B$6:$B$505,"&gt;="&amp;設定!$B$5,憑證錄入!$B$6:$B$505,"&lt;="&amp;設定!$B$6))</f>
        <v>0</v>
      </c>
      <c r="H46" s="38" t="n">
        <f aca="false">IF($A46="","",E46+F46-G46)</f>
        <v>0</v>
      </c>
      <c r="I46" s="38" t="n">
        <f aca="false">IF($A46="","",MAX(H46,0))</f>
        <v>0</v>
      </c>
      <c r="J46" s="38" t="n">
        <f aca="false">IF($A46="","",MAX(-H46,0))</f>
        <v>0</v>
      </c>
      <c r="K46" s="38" t="n">
        <f aca="false">IF($A46="","",F46-G46)</f>
        <v>0</v>
      </c>
    </row>
    <row r="47" customFormat="false" ht="15" hidden="false" customHeight="false" outlineLevel="0" collapsed="false">
      <c r="A47" s="37" t="n">
        <f aca="false">IF(會計科目表!A45="","",會計科目表!A45)</f>
        <v>6201</v>
      </c>
      <c r="B47" s="8" t="str">
        <f aca="false">IF($A47="","",會計科目表!B45)</f>
        <v>銀行手續費</v>
      </c>
      <c r="C47" s="37" t="str">
        <f aca="false">IF($A47="","",會計科目表!C45&amp;"")</f>
        <v>費用</v>
      </c>
      <c r="D47" s="8" t="str">
        <f aca="false">IF($A47="","",會計科目表!D45&amp;"")</f>
        <v>財務費用</v>
      </c>
      <c r="E47" s="38" t="n">
        <f aca="false">IF($A47="","",(會計科目表!E45-會計科目表!F45)+SUMIFS(憑證錄入!$G$6:$G$505,憑證錄入!$E$6:$E$505,$A47,憑證錄入!$B$6:$B$505,"&lt;"&amp;設定!$B$5)-SUMIFS(憑證錄入!$H$6:$H$505,憑證錄入!$E$6:$E$505,$A47,憑證錄入!$B$6:$B$505,"&lt;"&amp;設定!$B$5))</f>
        <v>0</v>
      </c>
      <c r="F47" s="38" t="n">
        <f aca="false">IF($A47="","",SUMIFS(憑證錄入!$G$6:$G$505,憑證錄入!$E$6:$E$505,$A47,憑證錄入!$B$6:$B$505,"&gt;="&amp;設定!$B$5,憑證錄入!$B$6:$B$505,"&lt;="&amp;設定!$B$6))</f>
        <v>0</v>
      </c>
      <c r="G47" s="38" t="n">
        <f aca="false">IF($A47="","",SUMIFS(憑證錄入!$H$6:$H$505,憑證錄入!$E$6:$E$505,$A47,憑證錄入!$B$6:$B$505,"&gt;="&amp;設定!$B$5,憑證錄入!$B$6:$B$505,"&lt;="&amp;設定!$B$6))</f>
        <v>0</v>
      </c>
      <c r="H47" s="38" t="n">
        <f aca="false">IF($A47="","",E47+F47-G47)</f>
        <v>0</v>
      </c>
      <c r="I47" s="38" t="n">
        <f aca="false">IF($A47="","",MAX(H47,0))</f>
        <v>0</v>
      </c>
      <c r="J47" s="38" t="n">
        <f aca="false">IF($A47="","",MAX(-H47,0))</f>
        <v>0</v>
      </c>
      <c r="K47" s="38" t="n">
        <f aca="false">IF($A47="","",F47-G47)</f>
        <v>0</v>
      </c>
    </row>
    <row r="48" customFormat="false" ht="15" hidden="false" customHeight="false" outlineLevel="0" collapsed="false">
      <c r="A48" s="37" t="n">
        <f aca="false">IF(會計科目表!A46="","",會計科目表!A46)</f>
        <v>6202</v>
      </c>
      <c r="B48" s="8" t="str">
        <f aca="false">IF($A48="","",會計科目表!B46)</f>
        <v>利息支出</v>
      </c>
      <c r="C48" s="37" t="str">
        <f aca="false">IF($A48="","",會計科目表!C46&amp;"")</f>
        <v>費用</v>
      </c>
      <c r="D48" s="8" t="str">
        <f aca="false">IF($A48="","",會計科目表!D46&amp;"")</f>
        <v>財務費用</v>
      </c>
      <c r="E48" s="38" t="n">
        <f aca="false">IF($A48="","",(會計科目表!E46-會計科目表!F46)+SUMIFS(憑證錄入!$G$6:$G$505,憑證錄入!$E$6:$E$505,$A48,憑證錄入!$B$6:$B$505,"&lt;"&amp;設定!$B$5)-SUMIFS(憑證錄入!$H$6:$H$505,憑證錄入!$E$6:$E$505,$A48,憑證錄入!$B$6:$B$505,"&lt;"&amp;設定!$B$5))</f>
        <v>0</v>
      </c>
      <c r="F48" s="38" t="n">
        <f aca="false">IF($A48="","",SUMIFS(憑證錄入!$G$6:$G$505,憑證錄入!$E$6:$E$505,$A48,憑證錄入!$B$6:$B$505,"&gt;="&amp;設定!$B$5,憑證錄入!$B$6:$B$505,"&lt;="&amp;設定!$B$6))</f>
        <v>0</v>
      </c>
      <c r="G48" s="38" t="n">
        <f aca="false">IF($A48="","",SUMIFS(憑證錄入!$H$6:$H$505,憑證錄入!$E$6:$E$505,$A48,憑證錄入!$B$6:$B$505,"&gt;="&amp;設定!$B$5,憑證錄入!$B$6:$B$505,"&lt;="&amp;設定!$B$6))</f>
        <v>0</v>
      </c>
      <c r="H48" s="38" t="n">
        <f aca="false">IF($A48="","",E48+F48-G48)</f>
        <v>0</v>
      </c>
      <c r="I48" s="38" t="n">
        <f aca="false">IF($A48="","",MAX(H48,0))</f>
        <v>0</v>
      </c>
      <c r="J48" s="38" t="n">
        <f aca="false">IF($A48="","",MAX(-H48,0))</f>
        <v>0</v>
      </c>
      <c r="K48" s="38" t="n">
        <f aca="false">IF($A48="","",F48-G48)</f>
        <v>0</v>
      </c>
    </row>
    <row r="49" customFormat="false" ht="15" hidden="false" customHeight="false" outlineLevel="0" collapsed="false">
      <c r="A49" s="37" t="n">
        <f aca="false">IF(會計科目表!A47="","",會計科目表!A47)</f>
        <v>7001</v>
      </c>
      <c r="B49" s="8" t="str">
        <f aca="false">IF($A49="","",會計科目表!B47)</f>
        <v>利得稅</v>
      </c>
      <c r="C49" s="37" t="str">
        <f aca="false">IF($A49="","",會計科目表!C47&amp;"")</f>
        <v>費用</v>
      </c>
      <c r="D49" s="8" t="str">
        <f aca="false">IF($A49="","",會計科目表!D47&amp;"")</f>
        <v>稅項</v>
      </c>
      <c r="E49" s="38" t="n">
        <f aca="false">IF($A49="","",(會計科目表!E47-會計科目表!F47)+SUMIFS(憑證錄入!$G$6:$G$505,憑證錄入!$E$6:$E$505,$A49,憑證錄入!$B$6:$B$505,"&lt;"&amp;設定!$B$5)-SUMIFS(憑證錄入!$H$6:$H$505,憑證錄入!$E$6:$E$505,$A49,憑證錄入!$B$6:$B$505,"&lt;"&amp;設定!$B$5))</f>
        <v>0</v>
      </c>
      <c r="F49" s="38" t="n">
        <f aca="false">IF($A49="","",SUMIFS(憑證錄入!$G$6:$G$505,憑證錄入!$E$6:$E$505,$A49,憑證錄入!$B$6:$B$505,"&gt;="&amp;設定!$B$5,憑證錄入!$B$6:$B$505,"&lt;="&amp;設定!$B$6))</f>
        <v>0</v>
      </c>
      <c r="G49" s="38" t="n">
        <f aca="false">IF($A49="","",SUMIFS(憑證錄入!$H$6:$H$505,憑證錄入!$E$6:$E$505,$A49,憑證錄入!$B$6:$B$505,"&gt;="&amp;設定!$B$5,憑證錄入!$B$6:$B$505,"&lt;="&amp;設定!$B$6))</f>
        <v>0</v>
      </c>
      <c r="H49" s="38" t="n">
        <f aca="false">IF($A49="","",E49+F49-G49)</f>
        <v>0</v>
      </c>
      <c r="I49" s="38" t="n">
        <f aca="false">IF($A49="","",MAX(H49,0))</f>
        <v>0</v>
      </c>
      <c r="J49" s="38" t="n">
        <f aca="false">IF($A49="","",MAX(-H49,0))</f>
        <v>0</v>
      </c>
      <c r="K49" s="38" t="n">
        <f aca="false">IF($A49="","",F49-G49)</f>
        <v>0</v>
      </c>
    </row>
    <row r="50" customFormat="false" ht="15" hidden="false" customHeight="false" outlineLevel="0" collapsed="false">
      <c r="A50" s="37" t="str">
        <f aca="false">IF(會計科目表!A48="","",會計科目表!A48)</f>
        <v/>
      </c>
      <c r="B50" s="8" t="str">
        <f aca="false">IF($A50="","",會計科目表!B48)</f>
        <v/>
      </c>
      <c r="C50" s="37" t="str">
        <f aca="false">IF($A50="","",會計科目表!C48&amp;"")</f>
        <v/>
      </c>
      <c r="D50" s="8" t="str">
        <f aca="false">IF($A50="","",會計科目表!D48&amp;"")</f>
        <v/>
      </c>
      <c r="E50" s="38" t="str">
        <f aca="false">IF($A50="","",(會計科目表!E48-會計科目表!F48)+SUMIFS(憑證錄入!$G$6:$G$505,憑證錄入!$E$6:$E$505,$A50,憑證錄入!$B$6:$B$505,"&lt;"&amp;設定!$B$5)-SUMIFS(憑證錄入!$H$6:$H$505,憑證錄入!$E$6:$E$505,$A50,憑證錄入!$B$6:$B$505,"&lt;"&amp;設定!$B$5))</f>
        <v/>
      </c>
      <c r="F50" s="38" t="str">
        <f aca="false">IF($A50="","",SUMIFS(憑證錄入!$G$6:$G$505,憑證錄入!$E$6:$E$505,$A50,憑證錄入!$B$6:$B$505,"&gt;="&amp;設定!$B$5,憑證錄入!$B$6:$B$505,"&lt;="&amp;設定!$B$6))</f>
        <v/>
      </c>
      <c r="G50" s="38" t="str">
        <f aca="false">IF($A50="","",SUMIFS(憑證錄入!$H$6:$H$505,憑證錄入!$E$6:$E$505,$A50,憑證錄入!$B$6:$B$505,"&gt;="&amp;設定!$B$5,憑證錄入!$B$6:$B$505,"&lt;="&amp;設定!$B$6))</f>
        <v/>
      </c>
      <c r="H50" s="38" t="str">
        <f aca="false">IF($A50="","",E50+F50-G50)</f>
        <v/>
      </c>
      <c r="I50" s="38" t="str">
        <f aca="false">IF($A50="","",MAX(H50,0))</f>
        <v/>
      </c>
      <c r="J50" s="38" t="str">
        <f aca="false">IF($A50="","",MAX(-H50,0))</f>
        <v/>
      </c>
      <c r="K50" s="38" t="str">
        <f aca="false">IF($A50="","",F50-G50)</f>
        <v/>
      </c>
    </row>
    <row r="51" customFormat="false" ht="15" hidden="false" customHeight="false" outlineLevel="0" collapsed="false">
      <c r="A51" s="37" t="str">
        <f aca="false">IF(會計科目表!A49="","",會計科目表!A49)</f>
        <v/>
      </c>
      <c r="B51" s="8" t="str">
        <f aca="false">IF($A51="","",會計科目表!B49)</f>
        <v/>
      </c>
      <c r="C51" s="37" t="str">
        <f aca="false">IF($A51="","",會計科目表!C49&amp;"")</f>
        <v/>
      </c>
      <c r="D51" s="8" t="str">
        <f aca="false">IF($A51="","",會計科目表!D49&amp;"")</f>
        <v/>
      </c>
      <c r="E51" s="38" t="str">
        <f aca="false">IF($A51="","",(會計科目表!E49-會計科目表!F49)+SUMIFS(憑證錄入!$G$6:$G$505,憑證錄入!$E$6:$E$505,$A51,憑證錄入!$B$6:$B$505,"&lt;"&amp;設定!$B$5)-SUMIFS(憑證錄入!$H$6:$H$505,憑證錄入!$E$6:$E$505,$A51,憑證錄入!$B$6:$B$505,"&lt;"&amp;設定!$B$5))</f>
        <v/>
      </c>
      <c r="F51" s="38" t="str">
        <f aca="false">IF($A51="","",SUMIFS(憑證錄入!$G$6:$G$505,憑證錄入!$E$6:$E$505,$A51,憑證錄入!$B$6:$B$505,"&gt;="&amp;設定!$B$5,憑證錄入!$B$6:$B$505,"&lt;="&amp;設定!$B$6))</f>
        <v/>
      </c>
      <c r="G51" s="38" t="str">
        <f aca="false">IF($A51="","",SUMIFS(憑證錄入!$H$6:$H$505,憑證錄入!$E$6:$E$505,$A51,憑證錄入!$B$6:$B$505,"&gt;="&amp;設定!$B$5,憑證錄入!$B$6:$B$505,"&lt;="&amp;設定!$B$6))</f>
        <v/>
      </c>
      <c r="H51" s="38" t="str">
        <f aca="false">IF($A51="","",E51+F51-G51)</f>
        <v/>
      </c>
      <c r="I51" s="38" t="str">
        <f aca="false">IF($A51="","",MAX(H51,0))</f>
        <v/>
      </c>
      <c r="J51" s="38" t="str">
        <f aca="false">IF($A51="","",MAX(-H51,0))</f>
        <v/>
      </c>
      <c r="K51" s="38" t="str">
        <f aca="false">IF($A51="","",F51-G51)</f>
        <v/>
      </c>
    </row>
    <row r="52" customFormat="false" ht="15" hidden="false" customHeight="false" outlineLevel="0" collapsed="false">
      <c r="A52" s="37" t="str">
        <f aca="false">IF(會計科目表!A50="","",會計科目表!A50)</f>
        <v/>
      </c>
      <c r="B52" s="8" t="str">
        <f aca="false">IF($A52="","",會計科目表!B50)</f>
        <v/>
      </c>
      <c r="C52" s="37" t="str">
        <f aca="false">IF($A52="","",會計科目表!C50&amp;"")</f>
        <v/>
      </c>
      <c r="D52" s="8" t="str">
        <f aca="false">IF($A52="","",會計科目表!D50&amp;"")</f>
        <v/>
      </c>
      <c r="E52" s="38" t="str">
        <f aca="false">IF($A52="","",(會計科目表!E50-會計科目表!F50)+SUMIFS(憑證錄入!$G$6:$G$505,憑證錄入!$E$6:$E$505,$A52,憑證錄入!$B$6:$B$505,"&lt;"&amp;設定!$B$5)-SUMIFS(憑證錄入!$H$6:$H$505,憑證錄入!$E$6:$E$505,$A52,憑證錄入!$B$6:$B$505,"&lt;"&amp;設定!$B$5))</f>
        <v/>
      </c>
      <c r="F52" s="38" t="str">
        <f aca="false">IF($A52="","",SUMIFS(憑證錄入!$G$6:$G$505,憑證錄入!$E$6:$E$505,$A52,憑證錄入!$B$6:$B$505,"&gt;="&amp;設定!$B$5,憑證錄入!$B$6:$B$505,"&lt;="&amp;設定!$B$6))</f>
        <v/>
      </c>
      <c r="G52" s="38" t="str">
        <f aca="false">IF($A52="","",SUMIFS(憑證錄入!$H$6:$H$505,憑證錄入!$E$6:$E$505,$A52,憑證錄入!$B$6:$B$505,"&gt;="&amp;設定!$B$5,憑證錄入!$B$6:$B$505,"&lt;="&amp;設定!$B$6))</f>
        <v/>
      </c>
      <c r="H52" s="38" t="str">
        <f aca="false">IF($A52="","",E52+F52-G52)</f>
        <v/>
      </c>
      <c r="I52" s="38" t="str">
        <f aca="false">IF($A52="","",MAX(H52,0))</f>
        <v/>
      </c>
      <c r="J52" s="38" t="str">
        <f aca="false">IF($A52="","",MAX(-H52,0))</f>
        <v/>
      </c>
      <c r="K52" s="38" t="str">
        <f aca="false">IF($A52="","",F52-G52)</f>
        <v/>
      </c>
    </row>
    <row r="53" customFormat="false" ht="15" hidden="false" customHeight="false" outlineLevel="0" collapsed="false">
      <c r="A53" s="37" t="str">
        <f aca="false">IF(會計科目表!A51="","",會計科目表!A51)</f>
        <v/>
      </c>
      <c r="B53" s="8" t="str">
        <f aca="false">IF($A53="","",會計科目表!B51)</f>
        <v/>
      </c>
      <c r="C53" s="37" t="str">
        <f aca="false">IF($A53="","",會計科目表!C51&amp;"")</f>
        <v/>
      </c>
      <c r="D53" s="8" t="str">
        <f aca="false">IF($A53="","",會計科目表!D51&amp;"")</f>
        <v/>
      </c>
      <c r="E53" s="38" t="str">
        <f aca="false">IF($A53="","",(會計科目表!E51-會計科目表!F51)+SUMIFS(憑證錄入!$G$6:$G$505,憑證錄入!$E$6:$E$505,$A53,憑證錄入!$B$6:$B$505,"&lt;"&amp;設定!$B$5)-SUMIFS(憑證錄入!$H$6:$H$505,憑證錄入!$E$6:$E$505,$A53,憑證錄入!$B$6:$B$505,"&lt;"&amp;設定!$B$5))</f>
        <v/>
      </c>
      <c r="F53" s="38" t="str">
        <f aca="false">IF($A53="","",SUMIFS(憑證錄入!$G$6:$G$505,憑證錄入!$E$6:$E$505,$A53,憑證錄入!$B$6:$B$505,"&gt;="&amp;設定!$B$5,憑證錄入!$B$6:$B$505,"&lt;="&amp;設定!$B$6))</f>
        <v/>
      </c>
      <c r="G53" s="38" t="str">
        <f aca="false">IF($A53="","",SUMIFS(憑證錄入!$H$6:$H$505,憑證錄入!$E$6:$E$505,$A53,憑證錄入!$B$6:$B$505,"&gt;="&amp;設定!$B$5,憑證錄入!$B$6:$B$505,"&lt;="&amp;設定!$B$6))</f>
        <v/>
      </c>
      <c r="H53" s="38" t="str">
        <f aca="false">IF($A53="","",E53+F53-G53)</f>
        <v/>
      </c>
      <c r="I53" s="38" t="str">
        <f aca="false">IF($A53="","",MAX(H53,0))</f>
        <v/>
      </c>
      <c r="J53" s="38" t="str">
        <f aca="false">IF($A53="","",MAX(-H53,0))</f>
        <v/>
      </c>
      <c r="K53" s="38" t="str">
        <f aca="false">IF($A53="","",F53-G53)</f>
        <v/>
      </c>
    </row>
    <row r="54" customFormat="false" ht="15" hidden="false" customHeight="false" outlineLevel="0" collapsed="false">
      <c r="A54" s="37" t="str">
        <f aca="false">IF(會計科目表!A52="","",會計科目表!A52)</f>
        <v/>
      </c>
      <c r="B54" s="8" t="str">
        <f aca="false">IF($A54="","",會計科目表!B52)</f>
        <v/>
      </c>
      <c r="C54" s="37" t="str">
        <f aca="false">IF($A54="","",會計科目表!C52&amp;"")</f>
        <v/>
      </c>
      <c r="D54" s="8" t="str">
        <f aca="false">IF($A54="","",會計科目表!D52&amp;"")</f>
        <v/>
      </c>
      <c r="E54" s="38" t="str">
        <f aca="false">IF($A54="","",(會計科目表!E52-會計科目表!F52)+SUMIFS(憑證錄入!$G$6:$G$505,憑證錄入!$E$6:$E$505,$A54,憑證錄入!$B$6:$B$505,"&lt;"&amp;設定!$B$5)-SUMIFS(憑證錄入!$H$6:$H$505,憑證錄入!$E$6:$E$505,$A54,憑證錄入!$B$6:$B$505,"&lt;"&amp;設定!$B$5))</f>
        <v/>
      </c>
      <c r="F54" s="38" t="str">
        <f aca="false">IF($A54="","",SUMIFS(憑證錄入!$G$6:$G$505,憑證錄入!$E$6:$E$505,$A54,憑證錄入!$B$6:$B$505,"&gt;="&amp;設定!$B$5,憑證錄入!$B$6:$B$505,"&lt;="&amp;設定!$B$6))</f>
        <v/>
      </c>
      <c r="G54" s="38" t="str">
        <f aca="false">IF($A54="","",SUMIFS(憑證錄入!$H$6:$H$505,憑證錄入!$E$6:$E$505,$A54,憑證錄入!$B$6:$B$505,"&gt;="&amp;設定!$B$5,憑證錄入!$B$6:$B$505,"&lt;="&amp;設定!$B$6))</f>
        <v/>
      </c>
      <c r="H54" s="38" t="str">
        <f aca="false">IF($A54="","",E54+F54-G54)</f>
        <v/>
      </c>
      <c r="I54" s="38" t="str">
        <f aca="false">IF($A54="","",MAX(H54,0))</f>
        <v/>
      </c>
      <c r="J54" s="38" t="str">
        <f aca="false">IF($A54="","",MAX(-H54,0))</f>
        <v/>
      </c>
      <c r="K54" s="38" t="str">
        <f aca="false">IF($A54="","",F54-G54)</f>
        <v/>
      </c>
    </row>
    <row r="55" customFormat="false" ht="15" hidden="false" customHeight="false" outlineLevel="0" collapsed="false">
      <c r="A55" s="37" t="str">
        <f aca="false">IF(會計科目表!A53="","",會計科目表!A53)</f>
        <v/>
      </c>
      <c r="B55" s="8" t="str">
        <f aca="false">IF($A55="","",會計科目表!B53)</f>
        <v/>
      </c>
      <c r="C55" s="37" t="str">
        <f aca="false">IF($A55="","",會計科目表!C53&amp;"")</f>
        <v/>
      </c>
      <c r="D55" s="8" t="str">
        <f aca="false">IF($A55="","",會計科目表!D53&amp;"")</f>
        <v/>
      </c>
      <c r="E55" s="38" t="str">
        <f aca="false">IF($A55="","",(會計科目表!E53-會計科目表!F53)+SUMIFS(憑證錄入!$G$6:$G$505,憑證錄入!$E$6:$E$505,$A55,憑證錄入!$B$6:$B$505,"&lt;"&amp;設定!$B$5)-SUMIFS(憑證錄入!$H$6:$H$505,憑證錄入!$E$6:$E$505,$A55,憑證錄入!$B$6:$B$505,"&lt;"&amp;設定!$B$5))</f>
        <v/>
      </c>
      <c r="F55" s="38" t="str">
        <f aca="false">IF($A55="","",SUMIFS(憑證錄入!$G$6:$G$505,憑證錄入!$E$6:$E$505,$A55,憑證錄入!$B$6:$B$505,"&gt;="&amp;設定!$B$5,憑證錄入!$B$6:$B$505,"&lt;="&amp;設定!$B$6))</f>
        <v/>
      </c>
      <c r="G55" s="38" t="str">
        <f aca="false">IF($A55="","",SUMIFS(憑證錄入!$H$6:$H$505,憑證錄入!$E$6:$E$505,$A55,憑證錄入!$B$6:$B$505,"&gt;="&amp;設定!$B$5,憑證錄入!$B$6:$B$505,"&lt;="&amp;設定!$B$6))</f>
        <v/>
      </c>
      <c r="H55" s="38" t="str">
        <f aca="false">IF($A55="","",E55+F55-G55)</f>
        <v/>
      </c>
      <c r="I55" s="38" t="str">
        <f aca="false">IF($A55="","",MAX(H55,0))</f>
        <v/>
      </c>
      <c r="J55" s="38" t="str">
        <f aca="false">IF($A55="","",MAX(-H55,0))</f>
        <v/>
      </c>
      <c r="K55" s="38" t="str">
        <f aca="false">IF($A55="","",F55-G55)</f>
        <v/>
      </c>
    </row>
    <row r="56" customFormat="false" ht="15" hidden="false" customHeight="false" outlineLevel="0" collapsed="false">
      <c r="A56" s="37" t="str">
        <f aca="false">IF(會計科目表!A54="","",會計科目表!A54)</f>
        <v/>
      </c>
      <c r="B56" s="8" t="str">
        <f aca="false">IF($A56="","",會計科目表!B54)</f>
        <v/>
      </c>
      <c r="C56" s="37" t="str">
        <f aca="false">IF($A56="","",會計科目表!C54&amp;"")</f>
        <v/>
      </c>
      <c r="D56" s="8" t="str">
        <f aca="false">IF($A56="","",會計科目表!D54&amp;"")</f>
        <v/>
      </c>
      <c r="E56" s="38" t="str">
        <f aca="false">IF($A56="","",(會計科目表!E54-會計科目表!F54)+SUMIFS(憑證錄入!$G$6:$G$505,憑證錄入!$E$6:$E$505,$A56,憑證錄入!$B$6:$B$505,"&lt;"&amp;設定!$B$5)-SUMIFS(憑證錄入!$H$6:$H$505,憑證錄入!$E$6:$E$505,$A56,憑證錄入!$B$6:$B$505,"&lt;"&amp;設定!$B$5))</f>
        <v/>
      </c>
      <c r="F56" s="38" t="str">
        <f aca="false">IF($A56="","",SUMIFS(憑證錄入!$G$6:$G$505,憑證錄入!$E$6:$E$505,$A56,憑證錄入!$B$6:$B$505,"&gt;="&amp;設定!$B$5,憑證錄入!$B$6:$B$505,"&lt;="&amp;設定!$B$6))</f>
        <v/>
      </c>
      <c r="G56" s="38" t="str">
        <f aca="false">IF($A56="","",SUMIFS(憑證錄入!$H$6:$H$505,憑證錄入!$E$6:$E$505,$A56,憑證錄入!$B$6:$B$505,"&gt;="&amp;設定!$B$5,憑證錄入!$B$6:$B$505,"&lt;="&amp;設定!$B$6))</f>
        <v/>
      </c>
      <c r="H56" s="38" t="str">
        <f aca="false">IF($A56="","",E56+F56-G56)</f>
        <v/>
      </c>
      <c r="I56" s="38" t="str">
        <f aca="false">IF($A56="","",MAX(H56,0))</f>
        <v/>
      </c>
      <c r="J56" s="38" t="str">
        <f aca="false">IF($A56="","",MAX(-H56,0))</f>
        <v/>
      </c>
      <c r="K56" s="38" t="str">
        <f aca="false">IF($A56="","",F56-G56)</f>
        <v/>
      </c>
    </row>
    <row r="57" customFormat="false" ht="15" hidden="false" customHeight="false" outlineLevel="0" collapsed="false">
      <c r="A57" s="37" t="str">
        <f aca="false">IF(會計科目表!A55="","",會計科目表!A55)</f>
        <v/>
      </c>
      <c r="B57" s="8" t="str">
        <f aca="false">IF($A57="","",會計科目表!B55)</f>
        <v/>
      </c>
      <c r="C57" s="37" t="str">
        <f aca="false">IF($A57="","",會計科目表!C55&amp;"")</f>
        <v/>
      </c>
      <c r="D57" s="8" t="str">
        <f aca="false">IF($A57="","",會計科目表!D55&amp;"")</f>
        <v/>
      </c>
      <c r="E57" s="38" t="str">
        <f aca="false">IF($A57="","",(會計科目表!E55-會計科目表!F55)+SUMIFS(憑證錄入!$G$6:$G$505,憑證錄入!$E$6:$E$505,$A57,憑證錄入!$B$6:$B$505,"&lt;"&amp;設定!$B$5)-SUMIFS(憑證錄入!$H$6:$H$505,憑證錄入!$E$6:$E$505,$A57,憑證錄入!$B$6:$B$505,"&lt;"&amp;設定!$B$5))</f>
        <v/>
      </c>
      <c r="F57" s="38" t="str">
        <f aca="false">IF($A57="","",SUMIFS(憑證錄入!$G$6:$G$505,憑證錄入!$E$6:$E$505,$A57,憑證錄入!$B$6:$B$505,"&gt;="&amp;設定!$B$5,憑證錄入!$B$6:$B$505,"&lt;="&amp;設定!$B$6))</f>
        <v/>
      </c>
      <c r="G57" s="38" t="str">
        <f aca="false">IF($A57="","",SUMIFS(憑證錄入!$H$6:$H$505,憑證錄入!$E$6:$E$505,$A57,憑證錄入!$B$6:$B$505,"&gt;="&amp;設定!$B$5,憑證錄入!$B$6:$B$505,"&lt;="&amp;設定!$B$6))</f>
        <v/>
      </c>
      <c r="H57" s="38" t="str">
        <f aca="false">IF($A57="","",E57+F57-G57)</f>
        <v/>
      </c>
      <c r="I57" s="38" t="str">
        <f aca="false">IF($A57="","",MAX(H57,0))</f>
        <v/>
      </c>
      <c r="J57" s="38" t="str">
        <f aca="false">IF($A57="","",MAX(-H57,0))</f>
        <v/>
      </c>
      <c r="K57" s="38" t="str">
        <f aca="false">IF($A57="","",F57-G57)</f>
        <v/>
      </c>
    </row>
    <row r="58" customFormat="false" ht="15" hidden="false" customHeight="false" outlineLevel="0" collapsed="false">
      <c r="A58" s="37" t="str">
        <f aca="false">IF(會計科目表!A56="","",會計科目表!A56)</f>
        <v/>
      </c>
      <c r="B58" s="8" t="str">
        <f aca="false">IF($A58="","",會計科目表!B56)</f>
        <v/>
      </c>
      <c r="C58" s="37" t="str">
        <f aca="false">IF($A58="","",會計科目表!C56&amp;"")</f>
        <v/>
      </c>
      <c r="D58" s="8" t="str">
        <f aca="false">IF($A58="","",會計科目表!D56&amp;"")</f>
        <v/>
      </c>
      <c r="E58" s="38" t="str">
        <f aca="false">IF($A58="","",(會計科目表!E56-會計科目表!F56)+SUMIFS(憑證錄入!$G$6:$G$505,憑證錄入!$E$6:$E$505,$A58,憑證錄入!$B$6:$B$505,"&lt;"&amp;設定!$B$5)-SUMIFS(憑證錄入!$H$6:$H$505,憑證錄入!$E$6:$E$505,$A58,憑證錄入!$B$6:$B$505,"&lt;"&amp;設定!$B$5))</f>
        <v/>
      </c>
      <c r="F58" s="38" t="str">
        <f aca="false">IF($A58="","",SUMIFS(憑證錄入!$G$6:$G$505,憑證錄入!$E$6:$E$505,$A58,憑證錄入!$B$6:$B$505,"&gt;="&amp;設定!$B$5,憑證錄入!$B$6:$B$505,"&lt;="&amp;設定!$B$6))</f>
        <v/>
      </c>
      <c r="G58" s="38" t="str">
        <f aca="false">IF($A58="","",SUMIFS(憑證錄入!$H$6:$H$505,憑證錄入!$E$6:$E$505,$A58,憑證錄入!$B$6:$B$505,"&gt;="&amp;設定!$B$5,憑證錄入!$B$6:$B$505,"&lt;="&amp;設定!$B$6))</f>
        <v/>
      </c>
      <c r="H58" s="38" t="str">
        <f aca="false">IF($A58="","",E58+F58-G58)</f>
        <v/>
      </c>
      <c r="I58" s="38" t="str">
        <f aca="false">IF($A58="","",MAX(H58,0))</f>
        <v/>
      </c>
      <c r="J58" s="38" t="str">
        <f aca="false">IF($A58="","",MAX(-H58,0))</f>
        <v/>
      </c>
      <c r="K58" s="38" t="str">
        <f aca="false">IF($A58="","",F58-G58)</f>
        <v/>
      </c>
    </row>
    <row r="59" customFormat="false" ht="15" hidden="false" customHeight="false" outlineLevel="0" collapsed="false">
      <c r="A59" s="37" t="str">
        <f aca="false">IF(會計科目表!A57="","",會計科目表!A57)</f>
        <v/>
      </c>
      <c r="B59" s="8" t="str">
        <f aca="false">IF($A59="","",會計科目表!B57)</f>
        <v/>
      </c>
      <c r="C59" s="37" t="str">
        <f aca="false">IF($A59="","",會計科目表!C57&amp;"")</f>
        <v/>
      </c>
      <c r="D59" s="8" t="str">
        <f aca="false">IF($A59="","",會計科目表!D57&amp;"")</f>
        <v/>
      </c>
      <c r="E59" s="38" t="str">
        <f aca="false">IF($A59="","",(會計科目表!E57-會計科目表!F57)+SUMIFS(憑證錄入!$G$6:$G$505,憑證錄入!$E$6:$E$505,$A59,憑證錄入!$B$6:$B$505,"&lt;"&amp;設定!$B$5)-SUMIFS(憑證錄入!$H$6:$H$505,憑證錄入!$E$6:$E$505,$A59,憑證錄入!$B$6:$B$505,"&lt;"&amp;設定!$B$5))</f>
        <v/>
      </c>
      <c r="F59" s="38" t="str">
        <f aca="false">IF($A59="","",SUMIFS(憑證錄入!$G$6:$G$505,憑證錄入!$E$6:$E$505,$A59,憑證錄入!$B$6:$B$505,"&gt;="&amp;設定!$B$5,憑證錄入!$B$6:$B$505,"&lt;="&amp;設定!$B$6))</f>
        <v/>
      </c>
      <c r="G59" s="38" t="str">
        <f aca="false">IF($A59="","",SUMIFS(憑證錄入!$H$6:$H$505,憑證錄入!$E$6:$E$505,$A59,憑證錄入!$B$6:$B$505,"&gt;="&amp;設定!$B$5,憑證錄入!$B$6:$B$505,"&lt;="&amp;設定!$B$6))</f>
        <v/>
      </c>
      <c r="H59" s="38" t="str">
        <f aca="false">IF($A59="","",E59+F59-G59)</f>
        <v/>
      </c>
      <c r="I59" s="38" t="str">
        <f aca="false">IF($A59="","",MAX(H59,0))</f>
        <v/>
      </c>
      <c r="J59" s="38" t="str">
        <f aca="false">IF($A59="","",MAX(-H59,0))</f>
        <v/>
      </c>
      <c r="K59" s="38" t="str">
        <f aca="false">IF($A59="","",F59-G59)</f>
        <v/>
      </c>
    </row>
    <row r="60" customFormat="false" ht="15" hidden="false" customHeight="false" outlineLevel="0" collapsed="false">
      <c r="A60" s="37" t="str">
        <f aca="false">IF(會計科目表!A58="","",會計科目表!A58)</f>
        <v/>
      </c>
      <c r="B60" s="8" t="str">
        <f aca="false">IF($A60="","",會計科目表!B58)</f>
        <v/>
      </c>
      <c r="C60" s="37" t="str">
        <f aca="false">IF($A60="","",會計科目表!C58&amp;"")</f>
        <v/>
      </c>
      <c r="D60" s="8" t="str">
        <f aca="false">IF($A60="","",會計科目表!D58&amp;"")</f>
        <v/>
      </c>
      <c r="E60" s="38" t="str">
        <f aca="false">IF($A60="","",(會計科目表!E58-會計科目表!F58)+SUMIFS(憑證錄入!$G$6:$G$505,憑證錄入!$E$6:$E$505,$A60,憑證錄入!$B$6:$B$505,"&lt;"&amp;設定!$B$5)-SUMIFS(憑證錄入!$H$6:$H$505,憑證錄入!$E$6:$E$505,$A60,憑證錄入!$B$6:$B$505,"&lt;"&amp;設定!$B$5))</f>
        <v/>
      </c>
      <c r="F60" s="38" t="str">
        <f aca="false">IF($A60="","",SUMIFS(憑證錄入!$G$6:$G$505,憑證錄入!$E$6:$E$505,$A60,憑證錄入!$B$6:$B$505,"&gt;="&amp;設定!$B$5,憑證錄入!$B$6:$B$505,"&lt;="&amp;設定!$B$6))</f>
        <v/>
      </c>
      <c r="G60" s="38" t="str">
        <f aca="false">IF($A60="","",SUMIFS(憑證錄入!$H$6:$H$505,憑證錄入!$E$6:$E$505,$A60,憑證錄入!$B$6:$B$505,"&gt;="&amp;設定!$B$5,憑證錄入!$B$6:$B$505,"&lt;="&amp;設定!$B$6))</f>
        <v/>
      </c>
      <c r="H60" s="38" t="str">
        <f aca="false">IF($A60="","",E60+F60-G60)</f>
        <v/>
      </c>
      <c r="I60" s="38" t="str">
        <f aca="false">IF($A60="","",MAX(H60,0))</f>
        <v/>
      </c>
      <c r="J60" s="38" t="str">
        <f aca="false">IF($A60="","",MAX(-H60,0))</f>
        <v/>
      </c>
      <c r="K60" s="38" t="str">
        <f aca="false">IF($A60="","",F60-G60)</f>
        <v/>
      </c>
    </row>
    <row r="61" customFormat="false" ht="15" hidden="false" customHeight="false" outlineLevel="0" collapsed="false">
      <c r="A61" s="37" t="str">
        <f aca="false">IF(會計科目表!A59="","",會計科目表!A59)</f>
        <v/>
      </c>
      <c r="B61" s="8" t="str">
        <f aca="false">IF($A61="","",會計科目表!B59)</f>
        <v/>
      </c>
      <c r="C61" s="37" t="str">
        <f aca="false">IF($A61="","",會計科目表!C59&amp;"")</f>
        <v/>
      </c>
      <c r="D61" s="8" t="str">
        <f aca="false">IF($A61="","",會計科目表!D59&amp;"")</f>
        <v/>
      </c>
      <c r="E61" s="38" t="str">
        <f aca="false">IF($A61="","",(會計科目表!E59-會計科目表!F59)+SUMIFS(憑證錄入!$G$6:$G$505,憑證錄入!$E$6:$E$505,$A61,憑證錄入!$B$6:$B$505,"&lt;"&amp;設定!$B$5)-SUMIFS(憑證錄入!$H$6:$H$505,憑證錄入!$E$6:$E$505,$A61,憑證錄入!$B$6:$B$505,"&lt;"&amp;設定!$B$5))</f>
        <v/>
      </c>
      <c r="F61" s="38" t="str">
        <f aca="false">IF($A61="","",SUMIFS(憑證錄入!$G$6:$G$505,憑證錄入!$E$6:$E$505,$A61,憑證錄入!$B$6:$B$505,"&gt;="&amp;設定!$B$5,憑證錄入!$B$6:$B$505,"&lt;="&amp;設定!$B$6))</f>
        <v/>
      </c>
      <c r="G61" s="38" t="str">
        <f aca="false">IF($A61="","",SUMIFS(憑證錄入!$H$6:$H$505,憑證錄入!$E$6:$E$505,$A61,憑證錄入!$B$6:$B$505,"&gt;="&amp;設定!$B$5,憑證錄入!$B$6:$B$505,"&lt;="&amp;設定!$B$6))</f>
        <v/>
      </c>
      <c r="H61" s="38" t="str">
        <f aca="false">IF($A61="","",E61+F61-G61)</f>
        <v/>
      </c>
      <c r="I61" s="38" t="str">
        <f aca="false">IF($A61="","",MAX(H61,0))</f>
        <v/>
      </c>
      <c r="J61" s="38" t="str">
        <f aca="false">IF($A61="","",MAX(-H61,0))</f>
        <v/>
      </c>
      <c r="K61" s="38" t="str">
        <f aca="false">IF($A61="","",F61-G61)</f>
        <v/>
      </c>
    </row>
    <row r="62" customFormat="false" ht="15" hidden="false" customHeight="false" outlineLevel="0" collapsed="false">
      <c r="A62" s="37" t="str">
        <f aca="false">IF(會計科目表!A60="","",會計科目表!A60)</f>
        <v/>
      </c>
      <c r="B62" s="8" t="str">
        <f aca="false">IF($A62="","",會計科目表!B60)</f>
        <v/>
      </c>
      <c r="C62" s="37" t="str">
        <f aca="false">IF($A62="","",會計科目表!C60&amp;"")</f>
        <v/>
      </c>
      <c r="D62" s="8" t="str">
        <f aca="false">IF($A62="","",會計科目表!D60&amp;"")</f>
        <v/>
      </c>
      <c r="E62" s="38" t="str">
        <f aca="false">IF($A62="","",(會計科目表!E60-會計科目表!F60)+SUMIFS(憑證錄入!$G$6:$G$505,憑證錄入!$E$6:$E$505,$A62,憑證錄入!$B$6:$B$505,"&lt;"&amp;設定!$B$5)-SUMIFS(憑證錄入!$H$6:$H$505,憑證錄入!$E$6:$E$505,$A62,憑證錄入!$B$6:$B$505,"&lt;"&amp;設定!$B$5))</f>
        <v/>
      </c>
      <c r="F62" s="38" t="str">
        <f aca="false">IF($A62="","",SUMIFS(憑證錄入!$G$6:$G$505,憑證錄入!$E$6:$E$505,$A62,憑證錄入!$B$6:$B$505,"&gt;="&amp;設定!$B$5,憑證錄入!$B$6:$B$505,"&lt;="&amp;設定!$B$6))</f>
        <v/>
      </c>
      <c r="G62" s="38" t="str">
        <f aca="false">IF($A62="","",SUMIFS(憑證錄入!$H$6:$H$505,憑證錄入!$E$6:$E$505,$A62,憑證錄入!$B$6:$B$505,"&gt;="&amp;設定!$B$5,憑證錄入!$B$6:$B$505,"&lt;="&amp;設定!$B$6))</f>
        <v/>
      </c>
      <c r="H62" s="38" t="str">
        <f aca="false">IF($A62="","",E62+F62-G62)</f>
        <v/>
      </c>
      <c r="I62" s="38" t="str">
        <f aca="false">IF($A62="","",MAX(H62,0))</f>
        <v/>
      </c>
      <c r="J62" s="38" t="str">
        <f aca="false">IF($A62="","",MAX(-H62,0))</f>
        <v/>
      </c>
      <c r="K62" s="38" t="str">
        <f aca="false">IF($A62="","",F62-G62)</f>
        <v/>
      </c>
    </row>
    <row r="63" customFormat="false" ht="15" hidden="false" customHeight="false" outlineLevel="0" collapsed="false">
      <c r="A63" s="37" t="str">
        <f aca="false">IF(會計科目表!A61="","",會計科目表!A61)</f>
        <v/>
      </c>
      <c r="B63" s="8" t="str">
        <f aca="false">IF($A63="","",會計科目表!B61)</f>
        <v/>
      </c>
      <c r="C63" s="37" t="str">
        <f aca="false">IF($A63="","",會計科目表!C61&amp;"")</f>
        <v/>
      </c>
      <c r="D63" s="8" t="str">
        <f aca="false">IF($A63="","",會計科目表!D61&amp;"")</f>
        <v/>
      </c>
      <c r="E63" s="38" t="str">
        <f aca="false">IF($A63="","",(會計科目表!E61-會計科目表!F61)+SUMIFS(憑證錄入!$G$6:$G$505,憑證錄入!$E$6:$E$505,$A63,憑證錄入!$B$6:$B$505,"&lt;"&amp;設定!$B$5)-SUMIFS(憑證錄入!$H$6:$H$505,憑證錄入!$E$6:$E$505,$A63,憑證錄入!$B$6:$B$505,"&lt;"&amp;設定!$B$5))</f>
        <v/>
      </c>
      <c r="F63" s="38" t="str">
        <f aca="false">IF($A63="","",SUMIFS(憑證錄入!$G$6:$G$505,憑證錄入!$E$6:$E$505,$A63,憑證錄入!$B$6:$B$505,"&gt;="&amp;設定!$B$5,憑證錄入!$B$6:$B$505,"&lt;="&amp;設定!$B$6))</f>
        <v/>
      </c>
      <c r="G63" s="38" t="str">
        <f aca="false">IF($A63="","",SUMIFS(憑證錄入!$H$6:$H$505,憑證錄入!$E$6:$E$505,$A63,憑證錄入!$B$6:$B$505,"&gt;="&amp;設定!$B$5,憑證錄入!$B$6:$B$505,"&lt;="&amp;設定!$B$6))</f>
        <v/>
      </c>
      <c r="H63" s="38" t="str">
        <f aca="false">IF($A63="","",E63+F63-G63)</f>
        <v/>
      </c>
      <c r="I63" s="38" t="str">
        <f aca="false">IF($A63="","",MAX(H63,0))</f>
        <v/>
      </c>
      <c r="J63" s="38" t="str">
        <f aca="false">IF($A63="","",MAX(-H63,0))</f>
        <v/>
      </c>
      <c r="K63" s="38" t="str">
        <f aca="false">IF($A63="","",F63-G63)</f>
        <v/>
      </c>
    </row>
    <row r="64" customFormat="false" ht="15" hidden="false" customHeight="false" outlineLevel="0" collapsed="false">
      <c r="A64" s="37" t="str">
        <f aca="false">IF(會計科目表!A62="","",會計科目表!A62)</f>
        <v/>
      </c>
      <c r="B64" s="8" t="str">
        <f aca="false">IF($A64="","",會計科目表!B62)</f>
        <v/>
      </c>
      <c r="C64" s="37" t="str">
        <f aca="false">IF($A64="","",會計科目表!C62&amp;"")</f>
        <v/>
      </c>
      <c r="D64" s="8" t="str">
        <f aca="false">IF($A64="","",會計科目表!D62&amp;"")</f>
        <v/>
      </c>
      <c r="E64" s="38" t="str">
        <f aca="false">IF($A64="","",(會計科目表!E62-會計科目表!F62)+SUMIFS(憑證錄入!$G$6:$G$505,憑證錄入!$E$6:$E$505,$A64,憑證錄入!$B$6:$B$505,"&lt;"&amp;設定!$B$5)-SUMIFS(憑證錄入!$H$6:$H$505,憑證錄入!$E$6:$E$505,$A64,憑證錄入!$B$6:$B$505,"&lt;"&amp;設定!$B$5))</f>
        <v/>
      </c>
      <c r="F64" s="38" t="str">
        <f aca="false">IF($A64="","",SUMIFS(憑證錄入!$G$6:$G$505,憑證錄入!$E$6:$E$505,$A64,憑證錄入!$B$6:$B$505,"&gt;="&amp;設定!$B$5,憑證錄入!$B$6:$B$505,"&lt;="&amp;設定!$B$6))</f>
        <v/>
      </c>
      <c r="G64" s="38" t="str">
        <f aca="false">IF($A64="","",SUMIFS(憑證錄入!$H$6:$H$505,憑證錄入!$E$6:$E$505,$A64,憑證錄入!$B$6:$B$505,"&gt;="&amp;設定!$B$5,憑證錄入!$B$6:$B$505,"&lt;="&amp;設定!$B$6))</f>
        <v/>
      </c>
      <c r="H64" s="38" t="str">
        <f aca="false">IF($A64="","",E64+F64-G64)</f>
        <v/>
      </c>
      <c r="I64" s="38" t="str">
        <f aca="false">IF($A64="","",MAX(H64,0))</f>
        <v/>
      </c>
      <c r="J64" s="38" t="str">
        <f aca="false">IF($A64="","",MAX(-H64,0))</f>
        <v/>
      </c>
      <c r="K64" s="38" t="str">
        <f aca="false">IF($A64="","",F64-G64)</f>
        <v/>
      </c>
    </row>
    <row r="65" customFormat="false" ht="15" hidden="false" customHeight="false" outlineLevel="0" collapsed="false">
      <c r="A65" s="37" t="str">
        <f aca="false">IF(會計科目表!A63="","",會計科目表!A63)</f>
        <v/>
      </c>
      <c r="B65" s="8" t="str">
        <f aca="false">IF($A65="","",會計科目表!B63)</f>
        <v/>
      </c>
      <c r="C65" s="37" t="str">
        <f aca="false">IF($A65="","",會計科目表!C63&amp;"")</f>
        <v/>
      </c>
      <c r="D65" s="8" t="str">
        <f aca="false">IF($A65="","",會計科目表!D63&amp;"")</f>
        <v/>
      </c>
      <c r="E65" s="38" t="str">
        <f aca="false">IF($A65="","",(會計科目表!E63-會計科目表!F63)+SUMIFS(憑證錄入!$G$6:$G$505,憑證錄入!$E$6:$E$505,$A65,憑證錄入!$B$6:$B$505,"&lt;"&amp;設定!$B$5)-SUMIFS(憑證錄入!$H$6:$H$505,憑證錄入!$E$6:$E$505,$A65,憑證錄入!$B$6:$B$505,"&lt;"&amp;設定!$B$5))</f>
        <v/>
      </c>
      <c r="F65" s="38" t="str">
        <f aca="false">IF($A65="","",SUMIFS(憑證錄入!$G$6:$G$505,憑證錄入!$E$6:$E$505,$A65,憑證錄入!$B$6:$B$505,"&gt;="&amp;設定!$B$5,憑證錄入!$B$6:$B$505,"&lt;="&amp;設定!$B$6))</f>
        <v/>
      </c>
      <c r="G65" s="38" t="str">
        <f aca="false">IF($A65="","",SUMIFS(憑證錄入!$H$6:$H$505,憑證錄入!$E$6:$E$505,$A65,憑證錄入!$B$6:$B$505,"&gt;="&amp;設定!$B$5,憑證錄入!$B$6:$B$505,"&lt;="&amp;設定!$B$6))</f>
        <v/>
      </c>
      <c r="H65" s="38" t="str">
        <f aca="false">IF($A65="","",E65+F65-G65)</f>
        <v/>
      </c>
      <c r="I65" s="38" t="str">
        <f aca="false">IF($A65="","",MAX(H65,0))</f>
        <v/>
      </c>
      <c r="J65" s="38" t="str">
        <f aca="false">IF($A65="","",MAX(-H65,0))</f>
        <v/>
      </c>
      <c r="K65" s="38" t="str">
        <f aca="false">IF($A65="","",F65-G65)</f>
        <v/>
      </c>
    </row>
    <row r="66" customFormat="false" ht="15" hidden="false" customHeight="false" outlineLevel="0" collapsed="false">
      <c r="A66" s="37" t="str">
        <f aca="false">IF(會計科目表!A64="","",會計科目表!A64)</f>
        <v/>
      </c>
      <c r="B66" s="8" t="str">
        <f aca="false">IF($A66="","",會計科目表!B64)</f>
        <v/>
      </c>
      <c r="C66" s="37" t="str">
        <f aca="false">IF($A66="","",會計科目表!C64&amp;"")</f>
        <v/>
      </c>
      <c r="D66" s="8" t="str">
        <f aca="false">IF($A66="","",會計科目表!D64&amp;"")</f>
        <v/>
      </c>
      <c r="E66" s="38" t="str">
        <f aca="false">IF($A66="","",(會計科目表!E64-會計科目表!F64)+SUMIFS(憑證錄入!$G$6:$G$505,憑證錄入!$E$6:$E$505,$A66,憑證錄入!$B$6:$B$505,"&lt;"&amp;設定!$B$5)-SUMIFS(憑證錄入!$H$6:$H$505,憑證錄入!$E$6:$E$505,$A66,憑證錄入!$B$6:$B$505,"&lt;"&amp;設定!$B$5))</f>
        <v/>
      </c>
      <c r="F66" s="38" t="str">
        <f aca="false">IF($A66="","",SUMIFS(憑證錄入!$G$6:$G$505,憑證錄入!$E$6:$E$505,$A66,憑證錄入!$B$6:$B$505,"&gt;="&amp;設定!$B$5,憑證錄入!$B$6:$B$505,"&lt;="&amp;設定!$B$6))</f>
        <v/>
      </c>
      <c r="G66" s="38" t="str">
        <f aca="false">IF($A66="","",SUMIFS(憑證錄入!$H$6:$H$505,憑證錄入!$E$6:$E$505,$A66,憑證錄入!$B$6:$B$505,"&gt;="&amp;設定!$B$5,憑證錄入!$B$6:$B$505,"&lt;="&amp;設定!$B$6))</f>
        <v/>
      </c>
      <c r="H66" s="38" t="str">
        <f aca="false">IF($A66="","",E66+F66-G66)</f>
        <v/>
      </c>
      <c r="I66" s="38" t="str">
        <f aca="false">IF($A66="","",MAX(H66,0))</f>
        <v/>
      </c>
      <c r="J66" s="38" t="str">
        <f aca="false">IF($A66="","",MAX(-H66,0))</f>
        <v/>
      </c>
      <c r="K66" s="38" t="str">
        <f aca="false">IF($A66="","",F66-G66)</f>
        <v/>
      </c>
    </row>
    <row r="67" customFormat="false" ht="15" hidden="false" customHeight="false" outlineLevel="0" collapsed="false">
      <c r="A67" s="37" t="str">
        <f aca="false">IF(會計科目表!A65="","",會計科目表!A65)</f>
        <v/>
      </c>
      <c r="B67" s="8" t="str">
        <f aca="false">IF($A67="","",會計科目表!B65)</f>
        <v/>
      </c>
      <c r="C67" s="37" t="str">
        <f aca="false">IF($A67="","",會計科目表!C65&amp;"")</f>
        <v/>
      </c>
      <c r="D67" s="8" t="str">
        <f aca="false">IF($A67="","",會計科目表!D65&amp;"")</f>
        <v/>
      </c>
      <c r="E67" s="38" t="str">
        <f aca="false">IF($A67="","",(會計科目表!E65-會計科目表!F65)+SUMIFS(憑證錄入!$G$6:$G$505,憑證錄入!$E$6:$E$505,$A67,憑證錄入!$B$6:$B$505,"&lt;"&amp;設定!$B$5)-SUMIFS(憑證錄入!$H$6:$H$505,憑證錄入!$E$6:$E$505,$A67,憑證錄入!$B$6:$B$505,"&lt;"&amp;設定!$B$5))</f>
        <v/>
      </c>
      <c r="F67" s="38" t="str">
        <f aca="false">IF($A67="","",SUMIFS(憑證錄入!$G$6:$G$505,憑證錄入!$E$6:$E$505,$A67,憑證錄入!$B$6:$B$505,"&gt;="&amp;設定!$B$5,憑證錄入!$B$6:$B$505,"&lt;="&amp;設定!$B$6))</f>
        <v/>
      </c>
      <c r="G67" s="38" t="str">
        <f aca="false">IF($A67="","",SUMIFS(憑證錄入!$H$6:$H$505,憑證錄入!$E$6:$E$505,$A67,憑證錄入!$B$6:$B$505,"&gt;="&amp;設定!$B$5,憑證錄入!$B$6:$B$505,"&lt;="&amp;設定!$B$6))</f>
        <v/>
      </c>
      <c r="H67" s="38" t="str">
        <f aca="false">IF($A67="","",E67+F67-G67)</f>
        <v/>
      </c>
      <c r="I67" s="38" t="str">
        <f aca="false">IF($A67="","",MAX(H67,0))</f>
        <v/>
      </c>
      <c r="J67" s="38" t="str">
        <f aca="false">IF($A67="","",MAX(-H67,0))</f>
        <v/>
      </c>
      <c r="K67" s="38" t="str">
        <f aca="false">IF($A67="","",F67-G67)</f>
        <v/>
      </c>
    </row>
    <row r="68" customFormat="false" ht="15" hidden="false" customHeight="false" outlineLevel="0" collapsed="false">
      <c r="A68" s="37" t="str">
        <f aca="false">IF(會計科目表!A66="","",會計科目表!A66)</f>
        <v/>
      </c>
      <c r="B68" s="8" t="str">
        <f aca="false">IF($A68="","",會計科目表!B66)</f>
        <v/>
      </c>
      <c r="C68" s="37" t="str">
        <f aca="false">IF($A68="","",會計科目表!C66&amp;"")</f>
        <v/>
      </c>
      <c r="D68" s="8" t="str">
        <f aca="false">IF($A68="","",會計科目表!D66&amp;"")</f>
        <v/>
      </c>
      <c r="E68" s="38" t="str">
        <f aca="false">IF($A68="","",(會計科目表!E66-會計科目表!F66)+SUMIFS(憑證錄入!$G$6:$G$505,憑證錄入!$E$6:$E$505,$A68,憑證錄入!$B$6:$B$505,"&lt;"&amp;設定!$B$5)-SUMIFS(憑證錄入!$H$6:$H$505,憑證錄入!$E$6:$E$505,$A68,憑證錄入!$B$6:$B$505,"&lt;"&amp;設定!$B$5))</f>
        <v/>
      </c>
      <c r="F68" s="38" t="str">
        <f aca="false">IF($A68="","",SUMIFS(憑證錄入!$G$6:$G$505,憑證錄入!$E$6:$E$505,$A68,憑證錄入!$B$6:$B$505,"&gt;="&amp;設定!$B$5,憑證錄入!$B$6:$B$505,"&lt;="&amp;設定!$B$6))</f>
        <v/>
      </c>
      <c r="G68" s="38" t="str">
        <f aca="false">IF($A68="","",SUMIFS(憑證錄入!$H$6:$H$505,憑證錄入!$E$6:$E$505,$A68,憑證錄入!$B$6:$B$505,"&gt;="&amp;設定!$B$5,憑證錄入!$B$6:$B$505,"&lt;="&amp;設定!$B$6))</f>
        <v/>
      </c>
      <c r="H68" s="38" t="str">
        <f aca="false">IF($A68="","",E68+F68-G68)</f>
        <v/>
      </c>
      <c r="I68" s="38" t="str">
        <f aca="false">IF($A68="","",MAX(H68,0))</f>
        <v/>
      </c>
      <c r="J68" s="38" t="str">
        <f aca="false">IF($A68="","",MAX(-H68,0))</f>
        <v/>
      </c>
      <c r="K68" s="38" t="str">
        <f aca="false">IF($A68="","",F68-G68)</f>
        <v/>
      </c>
    </row>
    <row r="69" customFormat="false" ht="15" hidden="false" customHeight="false" outlineLevel="0" collapsed="false">
      <c r="A69" s="37" t="str">
        <f aca="false">IF(會計科目表!A67="","",會計科目表!A67)</f>
        <v/>
      </c>
      <c r="B69" s="8" t="str">
        <f aca="false">IF($A69="","",會計科目表!B67)</f>
        <v/>
      </c>
      <c r="C69" s="37" t="str">
        <f aca="false">IF($A69="","",會計科目表!C67&amp;"")</f>
        <v/>
      </c>
      <c r="D69" s="8" t="str">
        <f aca="false">IF($A69="","",會計科目表!D67&amp;"")</f>
        <v/>
      </c>
      <c r="E69" s="38" t="str">
        <f aca="false">IF($A69="","",(會計科目表!E67-會計科目表!F67)+SUMIFS(憑證錄入!$G$6:$G$505,憑證錄入!$E$6:$E$505,$A69,憑證錄入!$B$6:$B$505,"&lt;"&amp;設定!$B$5)-SUMIFS(憑證錄入!$H$6:$H$505,憑證錄入!$E$6:$E$505,$A69,憑證錄入!$B$6:$B$505,"&lt;"&amp;設定!$B$5))</f>
        <v/>
      </c>
      <c r="F69" s="38" t="str">
        <f aca="false">IF($A69="","",SUMIFS(憑證錄入!$G$6:$G$505,憑證錄入!$E$6:$E$505,$A69,憑證錄入!$B$6:$B$505,"&gt;="&amp;設定!$B$5,憑證錄入!$B$6:$B$505,"&lt;="&amp;設定!$B$6))</f>
        <v/>
      </c>
      <c r="G69" s="38" t="str">
        <f aca="false">IF($A69="","",SUMIFS(憑證錄入!$H$6:$H$505,憑證錄入!$E$6:$E$505,$A69,憑證錄入!$B$6:$B$505,"&gt;="&amp;設定!$B$5,憑證錄入!$B$6:$B$505,"&lt;="&amp;設定!$B$6))</f>
        <v/>
      </c>
      <c r="H69" s="38" t="str">
        <f aca="false">IF($A69="","",E69+F69-G69)</f>
        <v/>
      </c>
      <c r="I69" s="38" t="str">
        <f aca="false">IF($A69="","",MAX(H69,0))</f>
        <v/>
      </c>
      <c r="J69" s="38" t="str">
        <f aca="false">IF($A69="","",MAX(-H69,0))</f>
        <v/>
      </c>
      <c r="K69" s="38" t="str">
        <f aca="false">IF($A69="","",F69-G69)</f>
        <v/>
      </c>
    </row>
    <row r="70" customFormat="false" ht="15" hidden="false" customHeight="false" outlineLevel="0" collapsed="false">
      <c r="A70" s="37" t="str">
        <f aca="false">IF(會計科目表!A68="","",會計科目表!A68)</f>
        <v/>
      </c>
      <c r="B70" s="8" t="str">
        <f aca="false">IF($A70="","",會計科目表!B68)</f>
        <v/>
      </c>
      <c r="C70" s="37" t="str">
        <f aca="false">IF($A70="","",會計科目表!C68&amp;"")</f>
        <v/>
      </c>
      <c r="D70" s="8" t="str">
        <f aca="false">IF($A70="","",會計科目表!D68&amp;"")</f>
        <v/>
      </c>
      <c r="E70" s="38" t="str">
        <f aca="false">IF($A70="","",(會計科目表!E68-會計科目表!F68)+SUMIFS(憑證錄入!$G$6:$G$505,憑證錄入!$E$6:$E$505,$A70,憑證錄入!$B$6:$B$505,"&lt;"&amp;設定!$B$5)-SUMIFS(憑證錄入!$H$6:$H$505,憑證錄入!$E$6:$E$505,$A70,憑證錄入!$B$6:$B$505,"&lt;"&amp;設定!$B$5))</f>
        <v/>
      </c>
      <c r="F70" s="38" t="str">
        <f aca="false">IF($A70="","",SUMIFS(憑證錄入!$G$6:$G$505,憑證錄入!$E$6:$E$505,$A70,憑證錄入!$B$6:$B$505,"&gt;="&amp;設定!$B$5,憑證錄入!$B$6:$B$505,"&lt;="&amp;設定!$B$6))</f>
        <v/>
      </c>
      <c r="G70" s="38" t="str">
        <f aca="false">IF($A70="","",SUMIFS(憑證錄入!$H$6:$H$505,憑證錄入!$E$6:$E$505,$A70,憑證錄入!$B$6:$B$505,"&gt;="&amp;設定!$B$5,憑證錄入!$B$6:$B$505,"&lt;="&amp;設定!$B$6))</f>
        <v/>
      </c>
      <c r="H70" s="38" t="str">
        <f aca="false">IF($A70="","",E70+F70-G70)</f>
        <v/>
      </c>
      <c r="I70" s="38" t="str">
        <f aca="false">IF($A70="","",MAX(H70,0))</f>
        <v/>
      </c>
      <c r="J70" s="38" t="str">
        <f aca="false">IF($A70="","",MAX(-H70,0))</f>
        <v/>
      </c>
      <c r="K70" s="38" t="str">
        <f aca="false">IF($A70="","",F70-G70)</f>
        <v/>
      </c>
    </row>
    <row r="71" customFormat="false" ht="15" hidden="false" customHeight="false" outlineLevel="0" collapsed="false">
      <c r="A71" s="37" t="str">
        <f aca="false">IF(會計科目表!A69="","",會計科目表!A69)</f>
        <v/>
      </c>
      <c r="B71" s="8" t="str">
        <f aca="false">IF($A71="","",會計科目表!B69)</f>
        <v/>
      </c>
      <c r="C71" s="37" t="str">
        <f aca="false">IF($A71="","",會計科目表!C69&amp;"")</f>
        <v/>
      </c>
      <c r="D71" s="8" t="str">
        <f aca="false">IF($A71="","",會計科目表!D69&amp;"")</f>
        <v/>
      </c>
      <c r="E71" s="38" t="str">
        <f aca="false">IF($A71="","",(會計科目表!E69-會計科目表!F69)+SUMIFS(憑證錄入!$G$6:$G$505,憑證錄入!$E$6:$E$505,$A71,憑證錄入!$B$6:$B$505,"&lt;"&amp;設定!$B$5)-SUMIFS(憑證錄入!$H$6:$H$505,憑證錄入!$E$6:$E$505,$A71,憑證錄入!$B$6:$B$505,"&lt;"&amp;設定!$B$5))</f>
        <v/>
      </c>
      <c r="F71" s="38" t="str">
        <f aca="false">IF($A71="","",SUMIFS(憑證錄入!$G$6:$G$505,憑證錄入!$E$6:$E$505,$A71,憑證錄入!$B$6:$B$505,"&gt;="&amp;設定!$B$5,憑證錄入!$B$6:$B$505,"&lt;="&amp;設定!$B$6))</f>
        <v/>
      </c>
      <c r="G71" s="38" t="str">
        <f aca="false">IF($A71="","",SUMIFS(憑證錄入!$H$6:$H$505,憑證錄入!$E$6:$E$505,$A71,憑證錄入!$B$6:$B$505,"&gt;="&amp;設定!$B$5,憑證錄入!$B$6:$B$505,"&lt;="&amp;設定!$B$6))</f>
        <v/>
      </c>
      <c r="H71" s="38" t="str">
        <f aca="false">IF($A71="","",E71+F71-G71)</f>
        <v/>
      </c>
      <c r="I71" s="38" t="str">
        <f aca="false">IF($A71="","",MAX(H71,0))</f>
        <v/>
      </c>
      <c r="J71" s="38" t="str">
        <f aca="false">IF($A71="","",MAX(-H71,0))</f>
        <v/>
      </c>
      <c r="K71" s="38" t="str">
        <f aca="false">IF($A71="","",F71-G71)</f>
        <v/>
      </c>
    </row>
    <row r="72" customFormat="false" ht="15" hidden="false" customHeight="false" outlineLevel="0" collapsed="false">
      <c r="A72" s="37" t="str">
        <f aca="false">IF(會計科目表!A70="","",會計科目表!A70)</f>
        <v/>
      </c>
      <c r="B72" s="8" t="str">
        <f aca="false">IF($A72="","",會計科目表!B70)</f>
        <v/>
      </c>
      <c r="C72" s="37" t="str">
        <f aca="false">IF($A72="","",會計科目表!C70&amp;"")</f>
        <v/>
      </c>
      <c r="D72" s="8" t="str">
        <f aca="false">IF($A72="","",會計科目表!D70&amp;"")</f>
        <v/>
      </c>
      <c r="E72" s="38" t="str">
        <f aca="false">IF($A72="","",(會計科目表!E70-會計科目表!F70)+SUMIFS(憑證錄入!$G$6:$G$505,憑證錄入!$E$6:$E$505,$A72,憑證錄入!$B$6:$B$505,"&lt;"&amp;設定!$B$5)-SUMIFS(憑證錄入!$H$6:$H$505,憑證錄入!$E$6:$E$505,$A72,憑證錄入!$B$6:$B$505,"&lt;"&amp;設定!$B$5))</f>
        <v/>
      </c>
      <c r="F72" s="38" t="str">
        <f aca="false">IF($A72="","",SUMIFS(憑證錄入!$G$6:$G$505,憑證錄入!$E$6:$E$505,$A72,憑證錄入!$B$6:$B$505,"&gt;="&amp;設定!$B$5,憑證錄入!$B$6:$B$505,"&lt;="&amp;設定!$B$6))</f>
        <v/>
      </c>
      <c r="G72" s="38" t="str">
        <f aca="false">IF($A72="","",SUMIFS(憑證錄入!$H$6:$H$505,憑證錄入!$E$6:$E$505,$A72,憑證錄入!$B$6:$B$505,"&gt;="&amp;設定!$B$5,憑證錄入!$B$6:$B$505,"&lt;="&amp;設定!$B$6))</f>
        <v/>
      </c>
      <c r="H72" s="38" t="str">
        <f aca="false">IF($A72="","",E72+F72-G72)</f>
        <v/>
      </c>
      <c r="I72" s="38" t="str">
        <f aca="false">IF($A72="","",MAX(H72,0))</f>
        <v/>
      </c>
      <c r="J72" s="38" t="str">
        <f aca="false">IF($A72="","",MAX(-H72,0))</f>
        <v/>
      </c>
      <c r="K72" s="38" t="str">
        <f aca="false">IF($A72="","",F72-G72)</f>
        <v/>
      </c>
    </row>
    <row r="73" customFormat="false" ht="15" hidden="false" customHeight="false" outlineLevel="0" collapsed="false">
      <c r="A73" s="37" t="str">
        <f aca="false">IF(會計科目表!A71="","",會計科目表!A71)</f>
        <v/>
      </c>
      <c r="B73" s="8" t="str">
        <f aca="false">IF($A73="","",會計科目表!B71)</f>
        <v/>
      </c>
      <c r="C73" s="37" t="str">
        <f aca="false">IF($A73="","",會計科目表!C71&amp;"")</f>
        <v/>
      </c>
      <c r="D73" s="8" t="str">
        <f aca="false">IF($A73="","",會計科目表!D71&amp;"")</f>
        <v/>
      </c>
      <c r="E73" s="38" t="str">
        <f aca="false">IF($A73="","",(會計科目表!E71-會計科目表!F71)+SUMIFS(憑證錄入!$G$6:$G$505,憑證錄入!$E$6:$E$505,$A73,憑證錄入!$B$6:$B$505,"&lt;"&amp;設定!$B$5)-SUMIFS(憑證錄入!$H$6:$H$505,憑證錄入!$E$6:$E$505,$A73,憑證錄入!$B$6:$B$505,"&lt;"&amp;設定!$B$5))</f>
        <v/>
      </c>
      <c r="F73" s="38" t="str">
        <f aca="false">IF($A73="","",SUMIFS(憑證錄入!$G$6:$G$505,憑證錄入!$E$6:$E$505,$A73,憑證錄入!$B$6:$B$505,"&gt;="&amp;設定!$B$5,憑證錄入!$B$6:$B$505,"&lt;="&amp;設定!$B$6))</f>
        <v/>
      </c>
      <c r="G73" s="38" t="str">
        <f aca="false">IF($A73="","",SUMIFS(憑證錄入!$H$6:$H$505,憑證錄入!$E$6:$E$505,$A73,憑證錄入!$B$6:$B$505,"&gt;="&amp;設定!$B$5,憑證錄入!$B$6:$B$505,"&lt;="&amp;設定!$B$6))</f>
        <v/>
      </c>
      <c r="H73" s="38" t="str">
        <f aca="false">IF($A73="","",E73+F73-G73)</f>
        <v/>
      </c>
      <c r="I73" s="38" t="str">
        <f aca="false">IF($A73="","",MAX(H73,0))</f>
        <v/>
      </c>
      <c r="J73" s="38" t="str">
        <f aca="false">IF($A73="","",MAX(-H73,0))</f>
        <v/>
      </c>
      <c r="K73" s="38" t="str">
        <f aca="false">IF($A73="","",F73-G73)</f>
        <v/>
      </c>
    </row>
    <row r="74" customFormat="false" ht="15" hidden="false" customHeight="false" outlineLevel="0" collapsed="false">
      <c r="A74" s="37" t="str">
        <f aca="false">IF(會計科目表!A72="","",會計科目表!A72)</f>
        <v/>
      </c>
      <c r="B74" s="8" t="str">
        <f aca="false">IF($A74="","",會計科目表!B72)</f>
        <v/>
      </c>
      <c r="C74" s="37" t="str">
        <f aca="false">IF($A74="","",會計科目表!C72&amp;"")</f>
        <v/>
      </c>
      <c r="D74" s="8" t="str">
        <f aca="false">IF($A74="","",會計科目表!D72&amp;"")</f>
        <v/>
      </c>
      <c r="E74" s="38" t="str">
        <f aca="false">IF($A74="","",(會計科目表!E72-會計科目表!F72)+SUMIFS(憑證錄入!$G$6:$G$505,憑證錄入!$E$6:$E$505,$A74,憑證錄入!$B$6:$B$505,"&lt;"&amp;設定!$B$5)-SUMIFS(憑證錄入!$H$6:$H$505,憑證錄入!$E$6:$E$505,$A74,憑證錄入!$B$6:$B$505,"&lt;"&amp;設定!$B$5))</f>
        <v/>
      </c>
      <c r="F74" s="38" t="str">
        <f aca="false">IF($A74="","",SUMIFS(憑證錄入!$G$6:$G$505,憑證錄入!$E$6:$E$505,$A74,憑證錄入!$B$6:$B$505,"&gt;="&amp;設定!$B$5,憑證錄入!$B$6:$B$505,"&lt;="&amp;設定!$B$6))</f>
        <v/>
      </c>
      <c r="G74" s="38" t="str">
        <f aca="false">IF($A74="","",SUMIFS(憑證錄入!$H$6:$H$505,憑證錄入!$E$6:$E$505,$A74,憑證錄入!$B$6:$B$505,"&gt;="&amp;設定!$B$5,憑證錄入!$B$6:$B$505,"&lt;="&amp;設定!$B$6))</f>
        <v/>
      </c>
      <c r="H74" s="38" t="str">
        <f aca="false">IF($A74="","",E74+F74-G74)</f>
        <v/>
      </c>
      <c r="I74" s="38" t="str">
        <f aca="false">IF($A74="","",MAX(H74,0))</f>
        <v/>
      </c>
      <c r="J74" s="38" t="str">
        <f aca="false">IF($A74="","",MAX(-H74,0))</f>
        <v/>
      </c>
      <c r="K74" s="38" t="str">
        <f aca="false">IF($A74="","",F74-G74)</f>
        <v/>
      </c>
    </row>
    <row r="75" customFormat="false" ht="15" hidden="false" customHeight="false" outlineLevel="0" collapsed="false">
      <c r="A75" s="37" t="str">
        <f aca="false">IF(會計科目表!A73="","",會計科目表!A73)</f>
        <v/>
      </c>
      <c r="B75" s="8" t="str">
        <f aca="false">IF($A75="","",會計科目表!B73)</f>
        <v/>
      </c>
      <c r="C75" s="37" t="str">
        <f aca="false">IF($A75="","",會計科目表!C73&amp;"")</f>
        <v/>
      </c>
      <c r="D75" s="8" t="str">
        <f aca="false">IF($A75="","",會計科目表!D73&amp;"")</f>
        <v/>
      </c>
      <c r="E75" s="38" t="str">
        <f aca="false">IF($A75="","",(會計科目表!E73-會計科目表!F73)+SUMIFS(憑證錄入!$G$6:$G$505,憑證錄入!$E$6:$E$505,$A75,憑證錄入!$B$6:$B$505,"&lt;"&amp;設定!$B$5)-SUMIFS(憑證錄入!$H$6:$H$505,憑證錄入!$E$6:$E$505,$A75,憑證錄入!$B$6:$B$505,"&lt;"&amp;設定!$B$5))</f>
        <v/>
      </c>
      <c r="F75" s="38" t="str">
        <f aca="false">IF($A75="","",SUMIFS(憑證錄入!$G$6:$G$505,憑證錄入!$E$6:$E$505,$A75,憑證錄入!$B$6:$B$505,"&gt;="&amp;設定!$B$5,憑證錄入!$B$6:$B$505,"&lt;="&amp;設定!$B$6))</f>
        <v/>
      </c>
      <c r="G75" s="38" t="str">
        <f aca="false">IF($A75="","",SUMIFS(憑證錄入!$H$6:$H$505,憑證錄入!$E$6:$E$505,$A75,憑證錄入!$B$6:$B$505,"&gt;="&amp;設定!$B$5,憑證錄入!$B$6:$B$505,"&lt;="&amp;設定!$B$6))</f>
        <v/>
      </c>
      <c r="H75" s="38" t="str">
        <f aca="false">IF($A75="","",E75+F75-G75)</f>
        <v/>
      </c>
      <c r="I75" s="38" t="str">
        <f aca="false">IF($A75="","",MAX(H75,0))</f>
        <v/>
      </c>
      <c r="J75" s="38" t="str">
        <f aca="false">IF($A75="","",MAX(-H75,0))</f>
        <v/>
      </c>
      <c r="K75" s="38" t="str">
        <f aca="false">IF($A75="","",F75-G75)</f>
        <v/>
      </c>
    </row>
    <row r="76" customFormat="false" ht="15" hidden="false" customHeight="false" outlineLevel="0" collapsed="false">
      <c r="A76" s="37" t="str">
        <f aca="false">IF(會計科目表!A74="","",會計科目表!A74)</f>
        <v/>
      </c>
      <c r="B76" s="8" t="str">
        <f aca="false">IF($A76="","",會計科目表!B74)</f>
        <v/>
      </c>
      <c r="C76" s="37" t="str">
        <f aca="false">IF($A76="","",會計科目表!C74&amp;"")</f>
        <v/>
      </c>
      <c r="D76" s="8" t="str">
        <f aca="false">IF($A76="","",會計科目表!D74&amp;"")</f>
        <v/>
      </c>
      <c r="E76" s="38" t="str">
        <f aca="false">IF($A76="","",(會計科目表!E74-會計科目表!F74)+SUMIFS(憑證錄入!$G$6:$G$505,憑證錄入!$E$6:$E$505,$A76,憑證錄入!$B$6:$B$505,"&lt;"&amp;設定!$B$5)-SUMIFS(憑證錄入!$H$6:$H$505,憑證錄入!$E$6:$E$505,$A76,憑證錄入!$B$6:$B$505,"&lt;"&amp;設定!$B$5))</f>
        <v/>
      </c>
      <c r="F76" s="38" t="str">
        <f aca="false">IF($A76="","",SUMIFS(憑證錄入!$G$6:$G$505,憑證錄入!$E$6:$E$505,$A76,憑證錄入!$B$6:$B$505,"&gt;="&amp;設定!$B$5,憑證錄入!$B$6:$B$505,"&lt;="&amp;設定!$B$6))</f>
        <v/>
      </c>
      <c r="G76" s="38" t="str">
        <f aca="false">IF($A76="","",SUMIFS(憑證錄入!$H$6:$H$505,憑證錄入!$E$6:$E$505,$A76,憑證錄入!$B$6:$B$505,"&gt;="&amp;設定!$B$5,憑證錄入!$B$6:$B$505,"&lt;="&amp;設定!$B$6))</f>
        <v/>
      </c>
      <c r="H76" s="38" t="str">
        <f aca="false">IF($A76="","",E76+F76-G76)</f>
        <v/>
      </c>
      <c r="I76" s="38" t="str">
        <f aca="false">IF($A76="","",MAX(H76,0))</f>
        <v/>
      </c>
      <c r="J76" s="38" t="str">
        <f aca="false">IF($A76="","",MAX(-H76,0))</f>
        <v/>
      </c>
      <c r="K76" s="38" t="str">
        <f aca="false">IF($A76="","",F76-G76)</f>
        <v/>
      </c>
    </row>
    <row r="77" customFormat="false" ht="15" hidden="false" customHeight="false" outlineLevel="0" collapsed="false">
      <c r="A77" s="37" t="str">
        <f aca="false">IF(會計科目表!A75="","",會計科目表!A75)</f>
        <v/>
      </c>
      <c r="B77" s="8" t="str">
        <f aca="false">IF($A77="","",會計科目表!B75)</f>
        <v/>
      </c>
      <c r="C77" s="37" t="str">
        <f aca="false">IF($A77="","",會計科目表!C75&amp;"")</f>
        <v/>
      </c>
      <c r="D77" s="8" t="str">
        <f aca="false">IF($A77="","",會計科目表!D75&amp;"")</f>
        <v/>
      </c>
      <c r="E77" s="38" t="str">
        <f aca="false">IF($A77="","",(會計科目表!E75-會計科目表!F75)+SUMIFS(憑證錄入!$G$6:$G$505,憑證錄入!$E$6:$E$505,$A77,憑證錄入!$B$6:$B$505,"&lt;"&amp;設定!$B$5)-SUMIFS(憑證錄入!$H$6:$H$505,憑證錄入!$E$6:$E$505,$A77,憑證錄入!$B$6:$B$505,"&lt;"&amp;設定!$B$5))</f>
        <v/>
      </c>
      <c r="F77" s="38" t="str">
        <f aca="false">IF($A77="","",SUMIFS(憑證錄入!$G$6:$G$505,憑證錄入!$E$6:$E$505,$A77,憑證錄入!$B$6:$B$505,"&gt;="&amp;設定!$B$5,憑證錄入!$B$6:$B$505,"&lt;="&amp;設定!$B$6))</f>
        <v/>
      </c>
      <c r="G77" s="38" t="str">
        <f aca="false">IF($A77="","",SUMIFS(憑證錄入!$H$6:$H$505,憑證錄入!$E$6:$E$505,$A77,憑證錄入!$B$6:$B$505,"&gt;="&amp;設定!$B$5,憑證錄入!$B$6:$B$505,"&lt;="&amp;設定!$B$6))</f>
        <v/>
      </c>
      <c r="H77" s="38" t="str">
        <f aca="false">IF($A77="","",E77+F77-G77)</f>
        <v/>
      </c>
      <c r="I77" s="38" t="str">
        <f aca="false">IF($A77="","",MAX(H77,0))</f>
        <v/>
      </c>
      <c r="J77" s="38" t="str">
        <f aca="false">IF($A77="","",MAX(-H77,0))</f>
        <v/>
      </c>
      <c r="K77" s="38" t="str">
        <f aca="false">IF($A77="","",F77-G77)</f>
        <v/>
      </c>
    </row>
    <row r="78" customFormat="false" ht="15" hidden="false" customHeight="false" outlineLevel="0" collapsed="false">
      <c r="A78" s="37" t="str">
        <f aca="false">IF(會計科目表!A76="","",會計科目表!A76)</f>
        <v/>
      </c>
      <c r="B78" s="8" t="str">
        <f aca="false">IF($A78="","",會計科目表!B76)</f>
        <v/>
      </c>
      <c r="C78" s="37" t="str">
        <f aca="false">IF($A78="","",會計科目表!C76&amp;"")</f>
        <v/>
      </c>
      <c r="D78" s="8" t="str">
        <f aca="false">IF($A78="","",會計科目表!D76&amp;"")</f>
        <v/>
      </c>
      <c r="E78" s="38" t="str">
        <f aca="false">IF($A78="","",(會計科目表!E76-會計科目表!F76)+SUMIFS(憑證錄入!$G$6:$G$505,憑證錄入!$E$6:$E$505,$A78,憑證錄入!$B$6:$B$505,"&lt;"&amp;設定!$B$5)-SUMIFS(憑證錄入!$H$6:$H$505,憑證錄入!$E$6:$E$505,$A78,憑證錄入!$B$6:$B$505,"&lt;"&amp;設定!$B$5))</f>
        <v/>
      </c>
      <c r="F78" s="38" t="str">
        <f aca="false">IF($A78="","",SUMIFS(憑證錄入!$G$6:$G$505,憑證錄入!$E$6:$E$505,$A78,憑證錄入!$B$6:$B$505,"&gt;="&amp;設定!$B$5,憑證錄入!$B$6:$B$505,"&lt;="&amp;設定!$B$6))</f>
        <v/>
      </c>
      <c r="G78" s="38" t="str">
        <f aca="false">IF($A78="","",SUMIFS(憑證錄入!$H$6:$H$505,憑證錄入!$E$6:$E$505,$A78,憑證錄入!$B$6:$B$505,"&gt;="&amp;設定!$B$5,憑證錄入!$B$6:$B$505,"&lt;="&amp;設定!$B$6))</f>
        <v/>
      </c>
      <c r="H78" s="38" t="str">
        <f aca="false">IF($A78="","",E78+F78-G78)</f>
        <v/>
      </c>
      <c r="I78" s="38" t="str">
        <f aca="false">IF($A78="","",MAX(H78,0))</f>
        <v/>
      </c>
      <c r="J78" s="38" t="str">
        <f aca="false">IF($A78="","",MAX(-H78,0))</f>
        <v/>
      </c>
      <c r="K78" s="38" t="str">
        <f aca="false">IF($A78="","",F78-G78)</f>
        <v/>
      </c>
    </row>
    <row r="79" customFormat="false" ht="15" hidden="false" customHeight="false" outlineLevel="0" collapsed="false">
      <c r="A79" s="37" t="str">
        <f aca="false">IF(會計科目表!A77="","",會計科目表!A77)</f>
        <v/>
      </c>
      <c r="B79" s="8" t="str">
        <f aca="false">IF($A79="","",會計科目表!B77)</f>
        <v/>
      </c>
      <c r="C79" s="37" t="str">
        <f aca="false">IF($A79="","",會計科目表!C77&amp;"")</f>
        <v/>
      </c>
      <c r="D79" s="8" t="str">
        <f aca="false">IF($A79="","",會計科目表!D77&amp;"")</f>
        <v/>
      </c>
      <c r="E79" s="38" t="str">
        <f aca="false">IF($A79="","",(會計科目表!E77-會計科目表!F77)+SUMIFS(憑證錄入!$G$6:$G$505,憑證錄入!$E$6:$E$505,$A79,憑證錄入!$B$6:$B$505,"&lt;"&amp;設定!$B$5)-SUMIFS(憑證錄入!$H$6:$H$505,憑證錄入!$E$6:$E$505,$A79,憑證錄入!$B$6:$B$505,"&lt;"&amp;設定!$B$5))</f>
        <v/>
      </c>
      <c r="F79" s="38" t="str">
        <f aca="false">IF($A79="","",SUMIFS(憑證錄入!$G$6:$G$505,憑證錄入!$E$6:$E$505,$A79,憑證錄入!$B$6:$B$505,"&gt;="&amp;設定!$B$5,憑證錄入!$B$6:$B$505,"&lt;="&amp;設定!$B$6))</f>
        <v/>
      </c>
      <c r="G79" s="38" t="str">
        <f aca="false">IF($A79="","",SUMIFS(憑證錄入!$H$6:$H$505,憑證錄入!$E$6:$E$505,$A79,憑證錄入!$B$6:$B$505,"&gt;="&amp;設定!$B$5,憑證錄入!$B$6:$B$505,"&lt;="&amp;設定!$B$6))</f>
        <v/>
      </c>
      <c r="H79" s="38" t="str">
        <f aca="false">IF($A79="","",E79+F79-G79)</f>
        <v/>
      </c>
      <c r="I79" s="38" t="str">
        <f aca="false">IF($A79="","",MAX(H79,0))</f>
        <v/>
      </c>
      <c r="J79" s="38" t="str">
        <f aca="false">IF($A79="","",MAX(-H79,0))</f>
        <v/>
      </c>
      <c r="K79" s="38" t="str">
        <f aca="false">IF($A79="","",F79-G79)</f>
        <v/>
      </c>
    </row>
    <row r="80" customFormat="false" ht="15" hidden="false" customHeight="false" outlineLevel="0" collapsed="false">
      <c r="A80" s="37" t="str">
        <f aca="false">IF(會計科目表!A78="","",會計科目表!A78)</f>
        <v/>
      </c>
      <c r="B80" s="8" t="str">
        <f aca="false">IF($A80="","",會計科目表!B78)</f>
        <v/>
      </c>
      <c r="C80" s="37" t="str">
        <f aca="false">IF($A80="","",會計科目表!C78&amp;"")</f>
        <v/>
      </c>
      <c r="D80" s="8" t="str">
        <f aca="false">IF($A80="","",會計科目表!D78&amp;"")</f>
        <v/>
      </c>
      <c r="E80" s="38" t="str">
        <f aca="false">IF($A80="","",(會計科目表!E78-會計科目表!F78)+SUMIFS(憑證錄入!$G$6:$G$505,憑證錄入!$E$6:$E$505,$A80,憑證錄入!$B$6:$B$505,"&lt;"&amp;設定!$B$5)-SUMIFS(憑證錄入!$H$6:$H$505,憑證錄入!$E$6:$E$505,$A80,憑證錄入!$B$6:$B$505,"&lt;"&amp;設定!$B$5))</f>
        <v/>
      </c>
      <c r="F80" s="38" t="str">
        <f aca="false">IF($A80="","",SUMIFS(憑證錄入!$G$6:$G$505,憑證錄入!$E$6:$E$505,$A80,憑證錄入!$B$6:$B$505,"&gt;="&amp;設定!$B$5,憑證錄入!$B$6:$B$505,"&lt;="&amp;設定!$B$6))</f>
        <v/>
      </c>
      <c r="G80" s="38" t="str">
        <f aca="false">IF($A80="","",SUMIFS(憑證錄入!$H$6:$H$505,憑證錄入!$E$6:$E$505,$A80,憑證錄入!$B$6:$B$505,"&gt;="&amp;設定!$B$5,憑證錄入!$B$6:$B$505,"&lt;="&amp;設定!$B$6))</f>
        <v/>
      </c>
      <c r="H80" s="38" t="str">
        <f aca="false">IF($A80="","",E80+F80-G80)</f>
        <v/>
      </c>
      <c r="I80" s="38" t="str">
        <f aca="false">IF($A80="","",MAX(H80,0))</f>
        <v/>
      </c>
      <c r="J80" s="38" t="str">
        <f aca="false">IF($A80="","",MAX(-H80,0))</f>
        <v/>
      </c>
      <c r="K80" s="38" t="str">
        <f aca="false">IF($A80="","",F80-G80)</f>
        <v/>
      </c>
    </row>
    <row r="81" customFormat="false" ht="15" hidden="false" customHeight="false" outlineLevel="0" collapsed="false">
      <c r="A81" s="37" t="str">
        <f aca="false">IF(會計科目表!A79="","",會計科目表!A79)</f>
        <v/>
      </c>
      <c r="B81" s="8" t="str">
        <f aca="false">IF($A81="","",會計科目表!B79)</f>
        <v/>
      </c>
      <c r="C81" s="37" t="str">
        <f aca="false">IF($A81="","",會計科目表!C79&amp;"")</f>
        <v/>
      </c>
      <c r="D81" s="8" t="str">
        <f aca="false">IF($A81="","",會計科目表!D79&amp;"")</f>
        <v/>
      </c>
      <c r="E81" s="38" t="str">
        <f aca="false">IF($A81="","",(會計科目表!E79-會計科目表!F79)+SUMIFS(憑證錄入!$G$6:$G$505,憑證錄入!$E$6:$E$505,$A81,憑證錄入!$B$6:$B$505,"&lt;"&amp;設定!$B$5)-SUMIFS(憑證錄入!$H$6:$H$505,憑證錄入!$E$6:$E$505,$A81,憑證錄入!$B$6:$B$505,"&lt;"&amp;設定!$B$5))</f>
        <v/>
      </c>
      <c r="F81" s="38" t="str">
        <f aca="false">IF($A81="","",SUMIFS(憑證錄入!$G$6:$G$505,憑證錄入!$E$6:$E$505,$A81,憑證錄入!$B$6:$B$505,"&gt;="&amp;設定!$B$5,憑證錄入!$B$6:$B$505,"&lt;="&amp;設定!$B$6))</f>
        <v/>
      </c>
      <c r="G81" s="38" t="str">
        <f aca="false">IF($A81="","",SUMIFS(憑證錄入!$H$6:$H$505,憑證錄入!$E$6:$E$505,$A81,憑證錄入!$B$6:$B$505,"&gt;="&amp;設定!$B$5,憑證錄入!$B$6:$B$505,"&lt;="&amp;設定!$B$6))</f>
        <v/>
      </c>
      <c r="H81" s="38" t="str">
        <f aca="false">IF($A81="","",E81+F81-G81)</f>
        <v/>
      </c>
      <c r="I81" s="38" t="str">
        <f aca="false">IF($A81="","",MAX(H81,0))</f>
        <v/>
      </c>
      <c r="J81" s="38" t="str">
        <f aca="false">IF($A81="","",MAX(-H81,0))</f>
        <v/>
      </c>
      <c r="K81" s="38" t="str">
        <f aca="false">IF($A81="","",F81-G81)</f>
        <v/>
      </c>
    </row>
    <row r="82" customFormat="false" ht="15" hidden="false" customHeight="false" outlineLevel="0" collapsed="false">
      <c r="A82" s="37" t="str">
        <f aca="false">IF(會計科目表!A80="","",會計科目表!A80)</f>
        <v/>
      </c>
      <c r="B82" s="8" t="str">
        <f aca="false">IF($A82="","",會計科目表!B80)</f>
        <v/>
      </c>
      <c r="C82" s="37" t="str">
        <f aca="false">IF($A82="","",會計科目表!C80&amp;"")</f>
        <v/>
      </c>
      <c r="D82" s="8" t="str">
        <f aca="false">IF($A82="","",會計科目表!D80&amp;"")</f>
        <v/>
      </c>
      <c r="E82" s="38" t="str">
        <f aca="false">IF($A82="","",(會計科目表!E80-會計科目表!F80)+SUMIFS(憑證錄入!$G$6:$G$505,憑證錄入!$E$6:$E$505,$A82,憑證錄入!$B$6:$B$505,"&lt;"&amp;設定!$B$5)-SUMIFS(憑證錄入!$H$6:$H$505,憑證錄入!$E$6:$E$505,$A82,憑證錄入!$B$6:$B$505,"&lt;"&amp;設定!$B$5))</f>
        <v/>
      </c>
      <c r="F82" s="38" t="str">
        <f aca="false">IF($A82="","",SUMIFS(憑證錄入!$G$6:$G$505,憑證錄入!$E$6:$E$505,$A82,憑證錄入!$B$6:$B$505,"&gt;="&amp;設定!$B$5,憑證錄入!$B$6:$B$505,"&lt;="&amp;設定!$B$6))</f>
        <v/>
      </c>
      <c r="G82" s="38" t="str">
        <f aca="false">IF($A82="","",SUMIFS(憑證錄入!$H$6:$H$505,憑證錄入!$E$6:$E$505,$A82,憑證錄入!$B$6:$B$505,"&gt;="&amp;設定!$B$5,憑證錄入!$B$6:$B$505,"&lt;="&amp;設定!$B$6))</f>
        <v/>
      </c>
      <c r="H82" s="38" t="str">
        <f aca="false">IF($A82="","",E82+F82-G82)</f>
        <v/>
      </c>
      <c r="I82" s="38" t="str">
        <f aca="false">IF($A82="","",MAX(H82,0))</f>
        <v/>
      </c>
      <c r="J82" s="38" t="str">
        <f aca="false">IF($A82="","",MAX(-H82,0))</f>
        <v/>
      </c>
      <c r="K82" s="38" t="str">
        <f aca="false">IF($A82="","",F82-G82)</f>
        <v/>
      </c>
    </row>
    <row r="83" customFormat="false" ht="15" hidden="false" customHeight="false" outlineLevel="0" collapsed="false">
      <c r="A83" s="37" t="str">
        <f aca="false">IF(會計科目表!A81="","",會計科目表!A81)</f>
        <v/>
      </c>
      <c r="B83" s="8" t="str">
        <f aca="false">IF($A83="","",會計科目表!B81)</f>
        <v/>
      </c>
      <c r="C83" s="37" t="str">
        <f aca="false">IF($A83="","",會計科目表!C81&amp;"")</f>
        <v/>
      </c>
      <c r="D83" s="8" t="str">
        <f aca="false">IF($A83="","",會計科目表!D81&amp;"")</f>
        <v/>
      </c>
      <c r="E83" s="38" t="str">
        <f aca="false">IF($A83="","",(會計科目表!E81-會計科目表!F81)+SUMIFS(憑證錄入!$G$6:$G$505,憑證錄入!$E$6:$E$505,$A83,憑證錄入!$B$6:$B$505,"&lt;"&amp;設定!$B$5)-SUMIFS(憑證錄入!$H$6:$H$505,憑證錄入!$E$6:$E$505,$A83,憑證錄入!$B$6:$B$505,"&lt;"&amp;設定!$B$5))</f>
        <v/>
      </c>
      <c r="F83" s="38" t="str">
        <f aca="false">IF($A83="","",SUMIFS(憑證錄入!$G$6:$G$505,憑證錄入!$E$6:$E$505,$A83,憑證錄入!$B$6:$B$505,"&gt;="&amp;設定!$B$5,憑證錄入!$B$6:$B$505,"&lt;="&amp;設定!$B$6))</f>
        <v/>
      </c>
      <c r="G83" s="38" t="str">
        <f aca="false">IF($A83="","",SUMIFS(憑證錄入!$H$6:$H$505,憑證錄入!$E$6:$E$505,$A83,憑證錄入!$B$6:$B$505,"&gt;="&amp;設定!$B$5,憑證錄入!$B$6:$B$505,"&lt;="&amp;設定!$B$6))</f>
        <v/>
      </c>
      <c r="H83" s="38" t="str">
        <f aca="false">IF($A83="","",E83+F83-G83)</f>
        <v/>
      </c>
      <c r="I83" s="38" t="str">
        <f aca="false">IF($A83="","",MAX(H83,0))</f>
        <v/>
      </c>
      <c r="J83" s="38" t="str">
        <f aca="false">IF($A83="","",MAX(-H83,0))</f>
        <v/>
      </c>
      <c r="K83" s="38" t="str">
        <f aca="false">IF($A83="","",F83-G83)</f>
        <v/>
      </c>
    </row>
    <row r="84" customFormat="false" ht="15" hidden="false" customHeight="false" outlineLevel="0" collapsed="false">
      <c r="A84" s="37" t="str">
        <f aca="false">IF(會計科目表!A82="","",會計科目表!A82)</f>
        <v/>
      </c>
      <c r="B84" s="8" t="str">
        <f aca="false">IF($A84="","",會計科目表!B82)</f>
        <v/>
      </c>
      <c r="C84" s="37" t="str">
        <f aca="false">IF($A84="","",會計科目表!C82&amp;"")</f>
        <v/>
      </c>
      <c r="D84" s="8" t="str">
        <f aca="false">IF($A84="","",會計科目表!D82&amp;"")</f>
        <v/>
      </c>
      <c r="E84" s="38" t="str">
        <f aca="false">IF($A84="","",(會計科目表!E82-會計科目表!F82)+SUMIFS(憑證錄入!$G$6:$G$505,憑證錄入!$E$6:$E$505,$A84,憑證錄入!$B$6:$B$505,"&lt;"&amp;設定!$B$5)-SUMIFS(憑證錄入!$H$6:$H$505,憑證錄入!$E$6:$E$505,$A84,憑證錄入!$B$6:$B$505,"&lt;"&amp;設定!$B$5))</f>
        <v/>
      </c>
      <c r="F84" s="38" t="str">
        <f aca="false">IF($A84="","",SUMIFS(憑證錄入!$G$6:$G$505,憑證錄入!$E$6:$E$505,$A84,憑證錄入!$B$6:$B$505,"&gt;="&amp;設定!$B$5,憑證錄入!$B$6:$B$505,"&lt;="&amp;設定!$B$6))</f>
        <v/>
      </c>
      <c r="G84" s="38" t="str">
        <f aca="false">IF($A84="","",SUMIFS(憑證錄入!$H$6:$H$505,憑證錄入!$E$6:$E$505,$A84,憑證錄入!$B$6:$B$505,"&gt;="&amp;設定!$B$5,憑證錄入!$B$6:$B$505,"&lt;="&amp;設定!$B$6))</f>
        <v/>
      </c>
      <c r="H84" s="38" t="str">
        <f aca="false">IF($A84="","",E84+F84-G84)</f>
        <v/>
      </c>
      <c r="I84" s="38" t="str">
        <f aca="false">IF($A84="","",MAX(H84,0))</f>
        <v/>
      </c>
      <c r="J84" s="38" t="str">
        <f aca="false">IF($A84="","",MAX(-H84,0))</f>
        <v/>
      </c>
      <c r="K84" s="38" t="str">
        <f aca="false">IF($A84="","",F84-G84)</f>
        <v/>
      </c>
    </row>
    <row r="85" customFormat="false" ht="15" hidden="false" customHeight="false" outlineLevel="0" collapsed="false">
      <c r="A85" s="37" t="str">
        <f aca="false">IF(會計科目表!A83="","",會計科目表!A83)</f>
        <v/>
      </c>
      <c r="B85" s="8" t="str">
        <f aca="false">IF($A85="","",會計科目表!B83)</f>
        <v/>
      </c>
      <c r="C85" s="37" t="str">
        <f aca="false">IF($A85="","",會計科目表!C83&amp;"")</f>
        <v/>
      </c>
      <c r="D85" s="8" t="str">
        <f aca="false">IF($A85="","",會計科目表!D83&amp;"")</f>
        <v/>
      </c>
      <c r="E85" s="38" t="str">
        <f aca="false">IF($A85="","",(會計科目表!E83-會計科目表!F83)+SUMIFS(憑證錄入!$G$6:$G$505,憑證錄入!$E$6:$E$505,$A85,憑證錄入!$B$6:$B$505,"&lt;"&amp;設定!$B$5)-SUMIFS(憑證錄入!$H$6:$H$505,憑證錄入!$E$6:$E$505,$A85,憑證錄入!$B$6:$B$505,"&lt;"&amp;設定!$B$5))</f>
        <v/>
      </c>
      <c r="F85" s="38" t="str">
        <f aca="false">IF($A85="","",SUMIFS(憑證錄入!$G$6:$G$505,憑證錄入!$E$6:$E$505,$A85,憑證錄入!$B$6:$B$505,"&gt;="&amp;設定!$B$5,憑證錄入!$B$6:$B$505,"&lt;="&amp;設定!$B$6))</f>
        <v/>
      </c>
      <c r="G85" s="38" t="str">
        <f aca="false">IF($A85="","",SUMIFS(憑證錄入!$H$6:$H$505,憑證錄入!$E$6:$E$505,$A85,憑證錄入!$B$6:$B$505,"&gt;="&amp;設定!$B$5,憑證錄入!$B$6:$B$505,"&lt;="&amp;設定!$B$6))</f>
        <v/>
      </c>
      <c r="H85" s="38" t="str">
        <f aca="false">IF($A85="","",E85+F85-G85)</f>
        <v/>
      </c>
      <c r="I85" s="38" t="str">
        <f aca="false">IF($A85="","",MAX(H85,0))</f>
        <v/>
      </c>
      <c r="J85" s="38" t="str">
        <f aca="false">IF($A85="","",MAX(-H85,0))</f>
        <v/>
      </c>
      <c r="K85" s="38" t="str">
        <f aca="false">IF($A85="","",F85-G85)</f>
        <v/>
      </c>
    </row>
    <row r="86" customFormat="false" ht="15" hidden="false" customHeight="false" outlineLevel="0" collapsed="false">
      <c r="A86" s="37" t="str">
        <f aca="false">IF(會計科目表!A84="","",會計科目表!A84)</f>
        <v/>
      </c>
      <c r="B86" s="8" t="str">
        <f aca="false">IF($A86="","",會計科目表!B84)</f>
        <v/>
      </c>
      <c r="C86" s="37" t="str">
        <f aca="false">IF($A86="","",會計科目表!C84&amp;"")</f>
        <v/>
      </c>
      <c r="D86" s="8" t="str">
        <f aca="false">IF($A86="","",會計科目表!D84&amp;"")</f>
        <v/>
      </c>
      <c r="E86" s="38" t="str">
        <f aca="false">IF($A86="","",(會計科目表!E84-會計科目表!F84)+SUMIFS(憑證錄入!$G$6:$G$505,憑證錄入!$E$6:$E$505,$A86,憑證錄入!$B$6:$B$505,"&lt;"&amp;設定!$B$5)-SUMIFS(憑證錄入!$H$6:$H$505,憑證錄入!$E$6:$E$505,$A86,憑證錄入!$B$6:$B$505,"&lt;"&amp;設定!$B$5))</f>
        <v/>
      </c>
      <c r="F86" s="38" t="str">
        <f aca="false">IF($A86="","",SUMIFS(憑證錄入!$G$6:$G$505,憑證錄入!$E$6:$E$505,$A86,憑證錄入!$B$6:$B$505,"&gt;="&amp;設定!$B$5,憑證錄入!$B$6:$B$505,"&lt;="&amp;設定!$B$6))</f>
        <v/>
      </c>
      <c r="G86" s="38" t="str">
        <f aca="false">IF($A86="","",SUMIFS(憑證錄入!$H$6:$H$505,憑證錄入!$E$6:$E$505,$A86,憑證錄入!$B$6:$B$505,"&gt;="&amp;設定!$B$5,憑證錄入!$B$6:$B$505,"&lt;="&amp;設定!$B$6))</f>
        <v/>
      </c>
      <c r="H86" s="38" t="str">
        <f aca="false">IF($A86="","",E86+F86-G86)</f>
        <v/>
      </c>
      <c r="I86" s="38" t="str">
        <f aca="false">IF($A86="","",MAX(H86,0))</f>
        <v/>
      </c>
      <c r="J86" s="38" t="str">
        <f aca="false">IF($A86="","",MAX(-H86,0))</f>
        <v/>
      </c>
      <c r="K86" s="38" t="str">
        <f aca="false">IF($A86="","",F86-G86)</f>
        <v/>
      </c>
    </row>
    <row r="87" customFormat="false" ht="15" hidden="false" customHeight="false" outlineLevel="0" collapsed="false">
      <c r="A87" s="37" t="str">
        <f aca="false">IF(會計科目表!A85="","",會計科目表!A85)</f>
        <v/>
      </c>
      <c r="B87" s="8" t="str">
        <f aca="false">IF($A87="","",會計科目表!B85)</f>
        <v/>
      </c>
      <c r="C87" s="37" t="str">
        <f aca="false">IF($A87="","",會計科目表!C85&amp;"")</f>
        <v/>
      </c>
      <c r="D87" s="8" t="str">
        <f aca="false">IF($A87="","",會計科目表!D85&amp;"")</f>
        <v/>
      </c>
      <c r="E87" s="38" t="str">
        <f aca="false">IF($A87="","",(會計科目表!E85-會計科目表!F85)+SUMIFS(憑證錄入!$G$6:$G$505,憑證錄入!$E$6:$E$505,$A87,憑證錄入!$B$6:$B$505,"&lt;"&amp;設定!$B$5)-SUMIFS(憑證錄入!$H$6:$H$505,憑證錄入!$E$6:$E$505,$A87,憑證錄入!$B$6:$B$505,"&lt;"&amp;設定!$B$5))</f>
        <v/>
      </c>
      <c r="F87" s="38" t="str">
        <f aca="false">IF($A87="","",SUMIFS(憑證錄入!$G$6:$G$505,憑證錄入!$E$6:$E$505,$A87,憑證錄入!$B$6:$B$505,"&gt;="&amp;設定!$B$5,憑證錄入!$B$6:$B$505,"&lt;="&amp;設定!$B$6))</f>
        <v/>
      </c>
      <c r="G87" s="38" t="str">
        <f aca="false">IF($A87="","",SUMIFS(憑證錄入!$H$6:$H$505,憑證錄入!$E$6:$E$505,$A87,憑證錄入!$B$6:$B$505,"&gt;="&amp;設定!$B$5,憑證錄入!$B$6:$B$505,"&lt;="&amp;設定!$B$6))</f>
        <v/>
      </c>
      <c r="H87" s="38" t="str">
        <f aca="false">IF($A87="","",E87+F87-G87)</f>
        <v/>
      </c>
      <c r="I87" s="38" t="str">
        <f aca="false">IF($A87="","",MAX(H87,0))</f>
        <v/>
      </c>
      <c r="J87" s="38" t="str">
        <f aca="false">IF($A87="","",MAX(-H87,0))</f>
        <v/>
      </c>
      <c r="K87" s="38" t="str">
        <f aca="false">IF($A87="","",F87-G87)</f>
        <v/>
      </c>
    </row>
    <row r="88" customFormat="false" ht="15" hidden="false" customHeight="false" outlineLevel="0" collapsed="false">
      <c r="A88" s="37" t="str">
        <f aca="false">IF(會計科目表!A86="","",會計科目表!A86)</f>
        <v/>
      </c>
      <c r="B88" s="8" t="str">
        <f aca="false">IF($A88="","",會計科目表!B86)</f>
        <v/>
      </c>
      <c r="C88" s="37" t="str">
        <f aca="false">IF($A88="","",會計科目表!C86&amp;"")</f>
        <v/>
      </c>
      <c r="D88" s="8" t="str">
        <f aca="false">IF($A88="","",會計科目表!D86&amp;"")</f>
        <v/>
      </c>
      <c r="E88" s="38" t="str">
        <f aca="false">IF($A88="","",(會計科目表!E86-會計科目表!F86)+SUMIFS(憑證錄入!$G$6:$G$505,憑證錄入!$E$6:$E$505,$A88,憑證錄入!$B$6:$B$505,"&lt;"&amp;設定!$B$5)-SUMIFS(憑證錄入!$H$6:$H$505,憑證錄入!$E$6:$E$505,$A88,憑證錄入!$B$6:$B$505,"&lt;"&amp;設定!$B$5))</f>
        <v/>
      </c>
      <c r="F88" s="38" t="str">
        <f aca="false">IF($A88="","",SUMIFS(憑證錄入!$G$6:$G$505,憑證錄入!$E$6:$E$505,$A88,憑證錄入!$B$6:$B$505,"&gt;="&amp;設定!$B$5,憑證錄入!$B$6:$B$505,"&lt;="&amp;設定!$B$6))</f>
        <v/>
      </c>
      <c r="G88" s="38" t="str">
        <f aca="false">IF($A88="","",SUMIFS(憑證錄入!$H$6:$H$505,憑證錄入!$E$6:$E$505,$A88,憑證錄入!$B$6:$B$505,"&gt;="&amp;設定!$B$5,憑證錄入!$B$6:$B$505,"&lt;="&amp;設定!$B$6))</f>
        <v/>
      </c>
      <c r="H88" s="38" t="str">
        <f aca="false">IF($A88="","",E88+F88-G88)</f>
        <v/>
      </c>
      <c r="I88" s="38" t="str">
        <f aca="false">IF($A88="","",MAX(H88,0))</f>
        <v/>
      </c>
      <c r="J88" s="38" t="str">
        <f aca="false">IF($A88="","",MAX(-H88,0))</f>
        <v/>
      </c>
      <c r="K88" s="38" t="str">
        <f aca="false">IF($A88="","",F88-G88)</f>
        <v/>
      </c>
    </row>
    <row r="89" customFormat="false" ht="15" hidden="false" customHeight="false" outlineLevel="0" collapsed="false">
      <c r="A89" s="37" t="str">
        <f aca="false">IF(會計科目表!A87="","",會計科目表!A87)</f>
        <v/>
      </c>
      <c r="B89" s="8" t="str">
        <f aca="false">IF($A89="","",會計科目表!B87)</f>
        <v/>
      </c>
      <c r="C89" s="37" t="str">
        <f aca="false">IF($A89="","",會計科目表!C87&amp;"")</f>
        <v/>
      </c>
      <c r="D89" s="8" t="str">
        <f aca="false">IF($A89="","",會計科目表!D87&amp;"")</f>
        <v/>
      </c>
      <c r="E89" s="38" t="str">
        <f aca="false">IF($A89="","",(會計科目表!E87-會計科目表!F87)+SUMIFS(憑證錄入!$G$6:$G$505,憑證錄入!$E$6:$E$505,$A89,憑證錄入!$B$6:$B$505,"&lt;"&amp;設定!$B$5)-SUMIFS(憑證錄入!$H$6:$H$505,憑證錄入!$E$6:$E$505,$A89,憑證錄入!$B$6:$B$505,"&lt;"&amp;設定!$B$5))</f>
        <v/>
      </c>
      <c r="F89" s="38" t="str">
        <f aca="false">IF($A89="","",SUMIFS(憑證錄入!$G$6:$G$505,憑證錄入!$E$6:$E$505,$A89,憑證錄入!$B$6:$B$505,"&gt;="&amp;設定!$B$5,憑證錄入!$B$6:$B$505,"&lt;="&amp;設定!$B$6))</f>
        <v/>
      </c>
      <c r="G89" s="38" t="str">
        <f aca="false">IF($A89="","",SUMIFS(憑證錄入!$H$6:$H$505,憑證錄入!$E$6:$E$505,$A89,憑證錄入!$B$6:$B$505,"&gt;="&amp;設定!$B$5,憑證錄入!$B$6:$B$505,"&lt;="&amp;設定!$B$6))</f>
        <v/>
      </c>
      <c r="H89" s="38" t="str">
        <f aca="false">IF($A89="","",E89+F89-G89)</f>
        <v/>
      </c>
      <c r="I89" s="38" t="str">
        <f aca="false">IF($A89="","",MAX(H89,0))</f>
        <v/>
      </c>
      <c r="J89" s="38" t="str">
        <f aca="false">IF($A89="","",MAX(-H89,0))</f>
        <v/>
      </c>
      <c r="K89" s="38" t="str">
        <f aca="false">IF($A89="","",F89-G89)</f>
        <v/>
      </c>
    </row>
    <row r="90" customFormat="false" ht="15" hidden="false" customHeight="false" outlineLevel="0" collapsed="false">
      <c r="A90" s="37" t="str">
        <f aca="false">IF(會計科目表!A88="","",會計科目表!A88)</f>
        <v/>
      </c>
      <c r="B90" s="8" t="str">
        <f aca="false">IF($A90="","",會計科目表!B88)</f>
        <v/>
      </c>
      <c r="C90" s="37" t="str">
        <f aca="false">IF($A90="","",會計科目表!C88&amp;"")</f>
        <v/>
      </c>
      <c r="D90" s="8" t="str">
        <f aca="false">IF($A90="","",會計科目表!D88&amp;"")</f>
        <v/>
      </c>
      <c r="E90" s="38" t="str">
        <f aca="false">IF($A90="","",(會計科目表!E88-會計科目表!F88)+SUMIFS(憑證錄入!$G$6:$G$505,憑證錄入!$E$6:$E$505,$A90,憑證錄入!$B$6:$B$505,"&lt;"&amp;設定!$B$5)-SUMIFS(憑證錄入!$H$6:$H$505,憑證錄入!$E$6:$E$505,$A90,憑證錄入!$B$6:$B$505,"&lt;"&amp;設定!$B$5))</f>
        <v/>
      </c>
      <c r="F90" s="38" t="str">
        <f aca="false">IF($A90="","",SUMIFS(憑證錄入!$G$6:$G$505,憑證錄入!$E$6:$E$505,$A90,憑證錄入!$B$6:$B$505,"&gt;="&amp;設定!$B$5,憑證錄入!$B$6:$B$505,"&lt;="&amp;設定!$B$6))</f>
        <v/>
      </c>
      <c r="G90" s="38" t="str">
        <f aca="false">IF($A90="","",SUMIFS(憑證錄入!$H$6:$H$505,憑證錄入!$E$6:$E$505,$A90,憑證錄入!$B$6:$B$505,"&gt;="&amp;設定!$B$5,憑證錄入!$B$6:$B$505,"&lt;="&amp;設定!$B$6))</f>
        <v/>
      </c>
      <c r="H90" s="38" t="str">
        <f aca="false">IF($A90="","",E90+F90-G90)</f>
        <v/>
      </c>
      <c r="I90" s="38" t="str">
        <f aca="false">IF($A90="","",MAX(H90,0))</f>
        <v/>
      </c>
      <c r="J90" s="38" t="str">
        <f aca="false">IF($A90="","",MAX(-H90,0))</f>
        <v/>
      </c>
      <c r="K90" s="38" t="str">
        <f aca="false">IF($A90="","",F90-G90)</f>
        <v/>
      </c>
    </row>
    <row r="91" customFormat="false" ht="15" hidden="false" customHeight="false" outlineLevel="0" collapsed="false">
      <c r="A91" s="37" t="str">
        <f aca="false">IF(會計科目表!A89="","",會計科目表!A89)</f>
        <v/>
      </c>
      <c r="B91" s="8" t="str">
        <f aca="false">IF($A91="","",會計科目表!B89)</f>
        <v/>
      </c>
      <c r="C91" s="37" t="str">
        <f aca="false">IF($A91="","",會計科目表!C89&amp;"")</f>
        <v/>
      </c>
      <c r="D91" s="8" t="str">
        <f aca="false">IF($A91="","",會計科目表!D89&amp;"")</f>
        <v/>
      </c>
      <c r="E91" s="38" t="str">
        <f aca="false">IF($A91="","",(會計科目表!E89-會計科目表!F89)+SUMIFS(憑證錄入!$G$6:$G$505,憑證錄入!$E$6:$E$505,$A91,憑證錄入!$B$6:$B$505,"&lt;"&amp;設定!$B$5)-SUMIFS(憑證錄入!$H$6:$H$505,憑證錄入!$E$6:$E$505,$A91,憑證錄入!$B$6:$B$505,"&lt;"&amp;設定!$B$5))</f>
        <v/>
      </c>
      <c r="F91" s="38" t="str">
        <f aca="false">IF($A91="","",SUMIFS(憑證錄入!$G$6:$G$505,憑證錄入!$E$6:$E$505,$A91,憑證錄入!$B$6:$B$505,"&gt;="&amp;設定!$B$5,憑證錄入!$B$6:$B$505,"&lt;="&amp;設定!$B$6))</f>
        <v/>
      </c>
      <c r="G91" s="38" t="str">
        <f aca="false">IF($A91="","",SUMIFS(憑證錄入!$H$6:$H$505,憑證錄入!$E$6:$E$505,$A91,憑證錄入!$B$6:$B$505,"&gt;="&amp;設定!$B$5,憑證錄入!$B$6:$B$505,"&lt;="&amp;設定!$B$6))</f>
        <v/>
      </c>
      <c r="H91" s="38" t="str">
        <f aca="false">IF($A91="","",E91+F91-G91)</f>
        <v/>
      </c>
      <c r="I91" s="38" t="str">
        <f aca="false">IF($A91="","",MAX(H91,0))</f>
        <v/>
      </c>
      <c r="J91" s="38" t="str">
        <f aca="false">IF($A91="","",MAX(-H91,0))</f>
        <v/>
      </c>
      <c r="K91" s="38" t="str">
        <f aca="false">IF($A91="","",F91-G91)</f>
        <v/>
      </c>
    </row>
    <row r="92" customFormat="false" ht="15" hidden="false" customHeight="false" outlineLevel="0" collapsed="false">
      <c r="A92" s="37" t="str">
        <f aca="false">IF(會計科目表!A90="","",會計科目表!A90)</f>
        <v/>
      </c>
      <c r="B92" s="8" t="str">
        <f aca="false">IF($A92="","",會計科目表!B90)</f>
        <v/>
      </c>
      <c r="C92" s="37" t="str">
        <f aca="false">IF($A92="","",會計科目表!C90&amp;"")</f>
        <v/>
      </c>
      <c r="D92" s="8" t="str">
        <f aca="false">IF($A92="","",會計科目表!D90&amp;"")</f>
        <v/>
      </c>
      <c r="E92" s="38" t="str">
        <f aca="false">IF($A92="","",(會計科目表!E90-會計科目表!F90)+SUMIFS(憑證錄入!$G$6:$G$505,憑證錄入!$E$6:$E$505,$A92,憑證錄入!$B$6:$B$505,"&lt;"&amp;設定!$B$5)-SUMIFS(憑證錄入!$H$6:$H$505,憑證錄入!$E$6:$E$505,$A92,憑證錄入!$B$6:$B$505,"&lt;"&amp;設定!$B$5))</f>
        <v/>
      </c>
      <c r="F92" s="38" t="str">
        <f aca="false">IF($A92="","",SUMIFS(憑證錄入!$G$6:$G$505,憑證錄入!$E$6:$E$505,$A92,憑證錄入!$B$6:$B$505,"&gt;="&amp;設定!$B$5,憑證錄入!$B$6:$B$505,"&lt;="&amp;設定!$B$6))</f>
        <v/>
      </c>
      <c r="G92" s="38" t="str">
        <f aca="false">IF($A92="","",SUMIFS(憑證錄入!$H$6:$H$505,憑證錄入!$E$6:$E$505,$A92,憑證錄入!$B$6:$B$505,"&gt;="&amp;設定!$B$5,憑證錄入!$B$6:$B$505,"&lt;="&amp;設定!$B$6))</f>
        <v/>
      </c>
      <c r="H92" s="38" t="str">
        <f aca="false">IF($A92="","",E92+F92-G92)</f>
        <v/>
      </c>
      <c r="I92" s="38" t="str">
        <f aca="false">IF($A92="","",MAX(H92,0))</f>
        <v/>
      </c>
      <c r="J92" s="38" t="str">
        <f aca="false">IF($A92="","",MAX(-H92,0))</f>
        <v/>
      </c>
      <c r="K92" s="38" t="str">
        <f aca="false">IF($A92="","",F92-G92)</f>
        <v/>
      </c>
    </row>
    <row r="93" customFormat="false" ht="15" hidden="false" customHeight="false" outlineLevel="0" collapsed="false">
      <c r="A93" s="37" t="str">
        <f aca="false">IF(會計科目表!A91="","",會計科目表!A91)</f>
        <v/>
      </c>
      <c r="B93" s="8" t="str">
        <f aca="false">IF($A93="","",會計科目表!B91)</f>
        <v/>
      </c>
      <c r="C93" s="37" t="str">
        <f aca="false">IF($A93="","",會計科目表!C91&amp;"")</f>
        <v/>
      </c>
      <c r="D93" s="8" t="str">
        <f aca="false">IF($A93="","",會計科目表!D91&amp;"")</f>
        <v/>
      </c>
      <c r="E93" s="38" t="str">
        <f aca="false">IF($A93="","",(會計科目表!E91-會計科目表!F91)+SUMIFS(憑證錄入!$G$6:$G$505,憑證錄入!$E$6:$E$505,$A93,憑證錄入!$B$6:$B$505,"&lt;"&amp;設定!$B$5)-SUMIFS(憑證錄入!$H$6:$H$505,憑證錄入!$E$6:$E$505,$A93,憑證錄入!$B$6:$B$505,"&lt;"&amp;設定!$B$5))</f>
        <v/>
      </c>
      <c r="F93" s="38" t="str">
        <f aca="false">IF($A93="","",SUMIFS(憑證錄入!$G$6:$G$505,憑證錄入!$E$6:$E$505,$A93,憑證錄入!$B$6:$B$505,"&gt;="&amp;設定!$B$5,憑證錄入!$B$6:$B$505,"&lt;="&amp;設定!$B$6))</f>
        <v/>
      </c>
      <c r="G93" s="38" t="str">
        <f aca="false">IF($A93="","",SUMIFS(憑證錄入!$H$6:$H$505,憑證錄入!$E$6:$E$505,$A93,憑證錄入!$B$6:$B$505,"&gt;="&amp;設定!$B$5,憑證錄入!$B$6:$B$505,"&lt;="&amp;設定!$B$6))</f>
        <v/>
      </c>
      <c r="H93" s="38" t="str">
        <f aca="false">IF($A93="","",E93+F93-G93)</f>
        <v/>
      </c>
      <c r="I93" s="38" t="str">
        <f aca="false">IF($A93="","",MAX(H93,0))</f>
        <v/>
      </c>
      <c r="J93" s="38" t="str">
        <f aca="false">IF($A93="","",MAX(-H93,0))</f>
        <v/>
      </c>
      <c r="K93" s="38" t="str">
        <f aca="false">IF($A93="","",F93-G93)</f>
        <v/>
      </c>
    </row>
    <row r="94" customFormat="false" ht="15" hidden="false" customHeight="false" outlineLevel="0" collapsed="false">
      <c r="A94" s="37" t="str">
        <f aca="false">IF(會計科目表!A92="","",會計科目表!A92)</f>
        <v/>
      </c>
      <c r="B94" s="8" t="str">
        <f aca="false">IF($A94="","",會計科目表!B92)</f>
        <v/>
      </c>
      <c r="C94" s="37" t="str">
        <f aca="false">IF($A94="","",會計科目表!C92&amp;"")</f>
        <v/>
      </c>
      <c r="D94" s="8" t="str">
        <f aca="false">IF($A94="","",會計科目表!D92&amp;"")</f>
        <v/>
      </c>
      <c r="E94" s="38" t="str">
        <f aca="false">IF($A94="","",(會計科目表!E92-會計科目表!F92)+SUMIFS(憑證錄入!$G$6:$G$505,憑證錄入!$E$6:$E$505,$A94,憑證錄入!$B$6:$B$505,"&lt;"&amp;設定!$B$5)-SUMIFS(憑證錄入!$H$6:$H$505,憑證錄入!$E$6:$E$505,$A94,憑證錄入!$B$6:$B$505,"&lt;"&amp;設定!$B$5))</f>
        <v/>
      </c>
      <c r="F94" s="38" t="str">
        <f aca="false">IF($A94="","",SUMIFS(憑證錄入!$G$6:$G$505,憑證錄入!$E$6:$E$505,$A94,憑證錄入!$B$6:$B$505,"&gt;="&amp;設定!$B$5,憑證錄入!$B$6:$B$505,"&lt;="&amp;設定!$B$6))</f>
        <v/>
      </c>
      <c r="G94" s="38" t="str">
        <f aca="false">IF($A94="","",SUMIFS(憑證錄入!$H$6:$H$505,憑證錄入!$E$6:$E$505,$A94,憑證錄入!$B$6:$B$505,"&gt;="&amp;設定!$B$5,憑證錄入!$B$6:$B$505,"&lt;="&amp;設定!$B$6))</f>
        <v/>
      </c>
      <c r="H94" s="38" t="str">
        <f aca="false">IF($A94="","",E94+F94-G94)</f>
        <v/>
      </c>
      <c r="I94" s="38" t="str">
        <f aca="false">IF($A94="","",MAX(H94,0))</f>
        <v/>
      </c>
      <c r="J94" s="38" t="str">
        <f aca="false">IF($A94="","",MAX(-H94,0))</f>
        <v/>
      </c>
      <c r="K94" s="38" t="str">
        <f aca="false">IF($A94="","",F94-G94)</f>
        <v/>
      </c>
    </row>
    <row r="95" customFormat="false" ht="15" hidden="false" customHeight="false" outlineLevel="0" collapsed="false">
      <c r="A95" s="37" t="str">
        <f aca="false">IF(會計科目表!A93="","",會計科目表!A93)</f>
        <v/>
      </c>
      <c r="B95" s="8" t="str">
        <f aca="false">IF($A95="","",會計科目表!B93)</f>
        <v/>
      </c>
      <c r="C95" s="37" t="str">
        <f aca="false">IF($A95="","",會計科目表!C93&amp;"")</f>
        <v/>
      </c>
      <c r="D95" s="8" t="str">
        <f aca="false">IF($A95="","",會計科目表!D93&amp;"")</f>
        <v/>
      </c>
      <c r="E95" s="38" t="str">
        <f aca="false">IF($A95="","",(會計科目表!E93-會計科目表!F93)+SUMIFS(憑證錄入!$G$6:$G$505,憑證錄入!$E$6:$E$505,$A95,憑證錄入!$B$6:$B$505,"&lt;"&amp;設定!$B$5)-SUMIFS(憑證錄入!$H$6:$H$505,憑證錄入!$E$6:$E$505,$A95,憑證錄入!$B$6:$B$505,"&lt;"&amp;設定!$B$5))</f>
        <v/>
      </c>
      <c r="F95" s="38" t="str">
        <f aca="false">IF($A95="","",SUMIFS(憑證錄入!$G$6:$G$505,憑證錄入!$E$6:$E$505,$A95,憑證錄入!$B$6:$B$505,"&gt;="&amp;設定!$B$5,憑證錄入!$B$6:$B$505,"&lt;="&amp;設定!$B$6))</f>
        <v/>
      </c>
      <c r="G95" s="38" t="str">
        <f aca="false">IF($A95="","",SUMIFS(憑證錄入!$H$6:$H$505,憑證錄入!$E$6:$E$505,$A95,憑證錄入!$B$6:$B$505,"&gt;="&amp;設定!$B$5,憑證錄入!$B$6:$B$505,"&lt;="&amp;設定!$B$6))</f>
        <v/>
      </c>
      <c r="H95" s="38" t="str">
        <f aca="false">IF($A95="","",E95+F95-G95)</f>
        <v/>
      </c>
      <c r="I95" s="38" t="str">
        <f aca="false">IF($A95="","",MAX(H95,0))</f>
        <v/>
      </c>
      <c r="J95" s="38" t="str">
        <f aca="false">IF($A95="","",MAX(-H95,0))</f>
        <v/>
      </c>
      <c r="K95" s="38" t="str">
        <f aca="false">IF($A95="","",F95-G95)</f>
        <v/>
      </c>
    </row>
    <row r="96" customFormat="false" ht="15" hidden="false" customHeight="false" outlineLevel="0" collapsed="false">
      <c r="A96" s="37" t="str">
        <f aca="false">IF(會計科目表!A94="","",會計科目表!A94)</f>
        <v/>
      </c>
      <c r="B96" s="8" t="str">
        <f aca="false">IF($A96="","",會計科目表!B94)</f>
        <v/>
      </c>
      <c r="C96" s="37" t="str">
        <f aca="false">IF($A96="","",會計科目表!C94&amp;"")</f>
        <v/>
      </c>
      <c r="D96" s="8" t="str">
        <f aca="false">IF($A96="","",會計科目表!D94&amp;"")</f>
        <v/>
      </c>
      <c r="E96" s="38" t="str">
        <f aca="false">IF($A96="","",(會計科目表!E94-會計科目表!F94)+SUMIFS(憑證錄入!$G$6:$G$505,憑證錄入!$E$6:$E$505,$A96,憑證錄入!$B$6:$B$505,"&lt;"&amp;設定!$B$5)-SUMIFS(憑證錄入!$H$6:$H$505,憑證錄入!$E$6:$E$505,$A96,憑證錄入!$B$6:$B$505,"&lt;"&amp;設定!$B$5))</f>
        <v/>
      </c>
      <c r="F96" s="38" t="str">
        <f aca="false">IF($A96="","",SUMIFS(憑證錄入!$G$6:$G$505,憑證錄入!$E$6:$E$505,$A96,憑證錄入!$B$6:$B$505,"&gt;="&amp;設定!$B$5,憑證錄入!$B$6:$B$505,"&lt;="&amp;設定!$B$6))</f>
        <v/>
      </c>
      <c r="G96" s="38" t="str">
        <f aca="false">IF($A96="","",SUMIFS(憑證錄入!$H$6:$H$505,憑證錄入!$E$6:$E$505,$A96,憑證錄入!$B$6:$B$505,"&gt;="&amp;設定!$B$5,憑證錄入!$B$6:$B$505,"&lt;="&amp;設定!$B$6))</f>
        <v/>
      </c>
      <c r="H96" s="38" t="str">
        <f aca="false">IF($A96="","",E96+F96-G96)</f>
        <v/>
      </c>
      <c r="I96" s="38" t="str">
        <f aca="false">IF($A96="","",MAX(H96,0))</f>
        <v/>
      </c>
      <c r="J96" s="38" t="str">
        <f aca="false">IF($A96="","",MAX(-H96,0))</f>
        <v/>
      </c>
      <c r="K96" s="38" t="str">
        <f aca="false">IF($A96="","",F96-G96)</f>
        <v/>
      </c>
    </row>
    <row r="97" customFormat="false" ht="15" hidden="false" customHeight="false" outlineLevel="0" collapsed="false">
      <c r="A97" s="37" t="str">
        <f aca="false">IF(會計科目表!A95="","",會計科目表!A95)</f>
        <v/>
      </c>
      <c r="B97" s="8" t="str">
        <f aca="false">IF($A97="","",會計科目表!B95)</f>
        <v/>
      </c>
      <c r="C97" s="37" t="str">
        <f aca="false">IF($A97="","",會計科目表!C95&amp;"")</f>
        <v/>
      </c>
      <c r="D97" s="8" t="str">
        <f aca="false">IF($A97="","",會計科目表!D95&amp;"")</f>
        <v/>
      </c>
      <c r="E97" s="38" t="str">
        <f aca="false">IF($A97="","",(會計科目表!E95-會計科目表!F95)+SUMIFS(憑證錄入!$G$6:$G$505,憑證錄入!$E$6:$E$505,$A97,憑證錄入!$B$6:$B$505,"&lt;"&amp;設定!$B$5)-SUMIFS(憑證錄入!$H$6:$H$505,憑證錄入!$E$6:$E$505,$A97,憑證錄入!$B$6:$B$505,"&lt;"&amp;設定!$B$5))</f>
        <v/>
      </c>
      <c r="F97" s="38" t="str">
        <f aca="false">IF($A97="","",SUMIFS(憑證錄入!$G$6:$G$505,憑證錄入!$E$6:$E$505,$A97,憑證錄入!$B$6:$B$505,"&gt;="&amp;設定!$B$5,憑證錄入!$B$6:$B$505,"&lt;="&amp;設定!$B$6))</f>
        <v/>
      </c>
      <c r="G97" s="38" t="str">
        <f aca="false">IF($A97="","",SUMIFS(憑證錄入!$H$6:$H$505,憑證錄入!$E$6:$E$505,$A97,憑證錄入!$B$6:$B$505,"&gt;="&amp;設定!$B$5,憑證錄入!$B$6:$B$505,"&lt;="&amp;設定!$B$6))</f>
        <v/>
      </c>
      <c r="H97" s="38" t="str">
        <f aca="false">IF($A97="","",E97+F97-G97)</f>
        <v/>
      </c>
      <c r="I97" s="38" t="str">
        <f aca="false">IF($A97="","",MAX(H97,0))</f>
        <v/>
      </c>
      <c r="J97" s="38" t="str">
        <f aca="false">IF($A97="","",MAX(-H97,0))</f>
        <v/>
      </c>
      <c r="K97" s="38" t="str">
        <f aca="false">IF($A97="","",F97-G97)</f>
        <v/>
      </c>
    </row>
    <row r="98" customFormat="false" ht="15" hidden="false" customHeight="false" outlineLevel="0" collapsed="false">
      <c r="A98" s="37" t="str">
        <f aca="false">IF(會計科目表!A96="","",會計科目表!A96)</f>
        <v/>
      </c>
      <c r="B98" s="8" t="str">
        <f aca="false">IF($A98="","",會計科目表!B96)</f>
        <v/>
      </c>
      <c r="C98" s="37" t="str">
        <f aca="false">IF($A98="","",會計科目表!C96&amp;"")</f>
        <v/>
      </c>
      <c r="D98" s="8" t="str">
        <f aca="false">IF($A98="","",會計科目表!D96&amp;"")</f>
        <v/>
      </c>
      <c r="E98" s="38" t="str">
        <f aca="false">IF($A98="","",(會計科目表!E96-會計科目表!F96)+SUMIFS(憑證錄入!$G$6:$G$505,憑證錄入!$E$6:$E$505,$A98,憑證錄入!$B$6:$B$505,"&lt;"&amp;設定!$B$5)-SUMIFS(憑證錄入!$H$6:$H$505,憑證錄入!$E$6:$E$505,$A98,憑證錄入!$B$6:$B$505,"&lt;"&amp;設定!$B$5))</f>
        <v/>
      </c>
      <c r="F98" s="38" t="str">
        <f aca="false">IF($A98="","",SUMIFS(憑證錄入!$G$6:$G$505,憑證錄入!$E$6:$E$505,$A98,憑證錄入!$B$6:$B$505,"&gt;="&amp;設定!$B$5,憑證錄入!$B$6:$B$505,"&lt;="&amp;設定!$B$6))</f>
        <v/>
      </c>
      <c r="G98" s="38" t="str">
        <f aca="false">IF($A98="","",SUMIFS(憑證錄入!$H$6:$H$505,憑證錄入!$E$6:$E$505,$A98,憑證錄入!$B$6:$B$505,"&gt;="&amp;設定!$B$5,憑證錄入!$B$6:$B$505,"&lt;="&amp;設定!$B$6))</f>
        <v/>
      </c>
      <c r="H98" s="38" t="str">
        <f aca="false">IF($A98="","",E98+F98-G98)</f>
        <v/>
      </c>
      <c r="I98" s="38" t="str">
        <f aca="false">IF($A98="","",MAX(H98,0))</f>
        <v/>
      </c>
      <c r="J98" s="38" t="str">
        <f aca="false">IF($A98="","",MAX(-H98,0))</f>
        <v/>
      </c>
      <c r="K98" s="38" t="str">
        <f aca="false">IF($A98="","",F98-G98)</f>
        <v/>
      </c>
    </row>
    <row r="99" customFormat="false" ht="15" hidden="false" customHeight="false" outlineLevel="0" collapsed="false">
      <c r="A99" s="37" t="str">
        <f aca="false">IF(會計科目表!A97="","",會計科目表!A97)</f>
        <v/>
      </c>
      <c r="B99" s="8" t="str">
        <f aca="false">IF($A99="","",會計科目表!B97)</f>
        <v/>
      </c>
      <c r="C99" s="37" t="str">
        <f aca="false">IF($A99="","",會計科目表!C97&amp;"")</f>
        <v/>
      </c>
      <c r="D99" s="8" t="str">
        <f aca="false">IF($A99="","",會計科目表!D97&amp;"")</f>
        <v/>
      </c>
      <c r="E99" s="38" t="str">
        <f aca="false">IF($A99="","",(會計科目表!E97-會計科目表!F97)+SUMIFS(憑證錄入!$G$6:$G$505,憑證錄入!$E$6:$E$505,$A99,憑證錄入!$B$6:$B$505,"&lt;"&amp;設定!$B$5)-SUMIFS(憑證錄入!$H$6:$H$505,憑證錄入!$E$6:$E$505,$A99,憑證錄入!$B$6:$B$505,"&lt;"&amp;設定!$B$5))</f>
        <v/>
      </c>
      <c r="F99" s="38" t="str">
        <f aca="false">IF($A99="","",SUMIFS(憑證錄入!$G$6:$G$505,憑證錄入!$E$6:$E$505,$A99,憑證錄入!$B$6:$B$505,"&gt;="&amp;設定!$B$5,憑證錄入!$B$6:$B$505,"&lt;="&amp;設定!$B$6))</f>
        <v/>
      </c>
      <c r="G99" s="38" t="str">
        <f aca="false">IF($A99="","",SUMIFS(憑證錄入!$H$6:$H$505,憑證錄入!$E$6:$E$505,$A99,憑證錄入!$B$6:$B$505,"&gt;="&amp;設定!$B$5,憑證錄入!$B$6:$B$505,"&lt;="&amp;設定!$B$6))</f>
        <v/>
      </c>
      <c r="H99" s="38" t="str">
        <f aca="false">IF($A99="","",E99+F99-G99)</f>
        <v/>
      </c>
      <c r="I99" s="38" t="str">
        <f aca="false">IF($A99="","",MAX(H99,0))</f>
        <v/>
      </c>
      <c r="J99" s="38" t="str">
        <f aca="false">IF($A99="","",MAX(-H99,0))</f>
        <v/>
      </c>
      <c r="K99" s="38" t="str">
        <f aca="false">IF($A99="","",F99-G99)</f>
        <v/>
      </c>
    </row>
    <row r="100" customFormat="false" ht="15" hidden="false" customHeight="false" outlineLevel="0" collapsed="false">
      <c r="A100" s="37" t="str">
        <f aca="false">IF(會計科目表!A98="","",會計科目表!A98)</f>
        <v/>
      </c>
      <c r="B100" s="8" t="str">
        <f aca="false">IF($A100="","",會計科目表!B98)</f>
        <v/>
      </c>
      <c r="C100" s="37" t="str">
        <f aca="false">IF($A100="","",會計科目表!C98&amp;"")</f>
        <v/>
      </c>
      <c r="D100" s="8" t="str">
        <f aca="false">IF($A100="","",會計科目表!D98&amp;"")</f>
        <v/>
      </c>
      <c r="E100" s="38" t="str">
        <f aca="false">IF($A100="","",(會計科目表!E98-會計科目表!F98)+SUMIFS(憑證錄入!$G$6:$G$505,憑證錄入!$E$6:$E$505,$A100,憑證錄入!$B$6:$B$505,"&lt;"&amp;設定!$B$5)-SUMIFS(憑證錄入!$H$6:$H$505,憑證錄入!$E$6:$E$505,$A100,憑證錄入!$B$6:$B$505,"&lt;"&amp;設定!$B$5))</f>
        <v/>
      </c>
      <c r="F100" s="38" t="str">
        <f aca="false">IF($A100="","",SUMIFS(憑證錄入!$G$6:$G$505,憑證錄入!$E$6:$E$505,$A100,憑證錄入!$B$6:$B$505,"&gt;="&amp;設定!$B$5,憑證錄入!$B$6:$B$505,"&lt;="&amp;設定!$B$6))</f>
        <v/>
      </c>
      <c r="G100" s="38" t="str">
        <f aca="false">IF($A100="","",SUMIFS(憑證錄入!$H$6:$H$505,憑證錄入!$E$6:$E$505,$A100,憑證錄入!$B$6:$B$505,"&gt;="&amp;設定!$B$5,憑證錄入!$B$6:$B$505,"&lt;="&amp;設定!$B$6))</f>
        <v/>
      </c>
      <c r="H100" s="38" t="str">
        <f aca="false">IF($A100="","",E100+F100-G100)</f>
        <v/>
      </c>
      <c r="I100" s="38" t="str">
        <f aca="false">IF($A100="","",MAX(H100,0))</f>
        <v/>
      </c>
      <c r="J100" s="38" t="str">
        <f aca="false">IF($A100="","",MAX(-H100,0))</f>
        <v/>
      </c>
      <c r="K100" s="38" t="str">
        <f aca="false">IF($A100="","",F100-G100)</f>
        <v/>
      </c>
    </row>
    <row r="101" customFormat="false" ht="15" hidden="false" customHeight="false" outlineLevel="0" collapsed="false">
      <c r="A101" s="37" t="str">
        <f aca="false">IF(會計科目表!A99="","",會計科目表!A99)</f>
        <v/>
      </c>
      <c r="B101" s="8" t="str">
        <f aca="false">IF($A101="","",會計科目表!B99)</f>
        <v/>
      </c>
      <c r="C101" s="37" t="str">
        <f aca="false">IF($A101="","",會計科目表!C99&amp;"")</f>
        <v/>
      </c>
      <c r="D101" s="8" t="str">
        <f aca="false">IF($A101="","",會計科目表!D99&amp;"")</f>
        <v/>
      </c>
      <c r="E101" s="38" t="str">
        <f aca="false">IF($A101="","",(會計科目表!E99-會計科目表!F99)+SUMIFS(憑證錄入!$G$6:$G$505,憑證錄入!$E$6:$E$505,$A101,憑證錄入!$B$6:$B$505,"&lt;"&amp;設定!$B$5)-SUMIFS(憑證錄入!$H$6:$H$505,憑證錄入!$E$6:$E$505,$A101,憑證錄入!$B$6:$B$505,"&lt;"&amp;設定!$B$5))</f>
        <v/>
      </c>
      <c r="F101" s="38" t="str">
        <f aca="false">IF($A101="","",SUMIFS(憑證錄入!$G$6:$G$505,憑證錄入!$E$6:$E$505,$A101,憑證錄入!$B$6:$B$505,"&gt;="&amp;設定!$B$5,憑證錄入!$B$6:$B$505,"&lt;="&amp;設定!$B$6))</f>
        <v/>
      </c>
      <c r="G101" s="38" t="str">
        <f aca="false">IF($A101="","",SUMIFS(憑證錄入!$H$6:$H$505,憑證錄入!$E$6:$E$505,$A101,憑證錄入!$B$6:$B$505,"&gt;="&amp;設定!$B$5,憑證錄入!$B$6:$B$505,"&lt;="&amp;設定!$B$6))</f>
        <v/>
      </c>
      <c r="H101" s="38" t="str">
        <f aca="false">IF($A101="","",E101+F101-G101)</f>
        <v/>
      </c>
      <c r="I101" s="38" t="str">
        <f aca="false">IF($A101="","",MAX(H101,0))</f>
        <v/>
      </c>
      <c r="J101" s="38" t="str">
        <f aca="false">IF($A101="","",MAX(-H101,0))</f>
        <v/>
      </c>
      <c r="K101" s="38" t="str">
        <f aca="false">IF($A101="","",F101-G101)</f>
        <v/>
      </c>
    </row>
    <row r="102" customFormat="false" ht="15" hidden="false" customHeight="false" outlineLevel="0" collapsed="false">
      <c r="A102" s="37" t="str">
        <f aca="false">IF(會計科目表!A100="","",會計科目表!A100)</f>
        <v/>
      </c>
      <c r="B102" s="8" t="str">
        <f aca="false">IF($A102="","",會計科目表!B100)</f>
        <v/>
      </c>
      <c r="C102" s="37" t="str">
        <f aca="false">IF($A102="","",會計科目表!C100&amp;"")</f>
        <v/>
      </c>
      <c r="D102" s="8" t="str">
        <f aca="false">IF($A102="","",會計科目表!D100&amp;"")</f>
        <v/>
      </c>
      <c r="E102" s="38" t="str">
        <f aca="false">IF($A102="","",(會計科目表!E100-會計科目表!F100)+SUMIFS(憑證錄入!$G$6:$G$505,憑證錄入!$E$6:$E$505,$A102,憑證錄入!$B$6:$B$505,"&lt;"&amp;設定!$B$5)-SUMIFS(憑證錄入!$H$6:$H$505,憑證錄入!$E$6:$E$505,$A102,憑證錄入!$B$6:$B$505,"&lt;"&amp;設定!$B$5))</f>
        <v/>
      </c>
      <c r="F102" s="38" t="str">
        <f aca="false">IF($A102="","",SUMIFS(憑證錄入!$G$6:$G$505,憑證錄入!$E$6:$E$505,$A102,憑證錄入!$B$6:$B$505,"&gt;="&amp;設定!$B$5,憑證錄入!$B$6:$B$505,"&lt;="&amp;設定!$B$6))</f>
        <v/>
      </c>
      <c r="G102" s="38" t="str">
        <f aca="false">IF($A102="","",SUMIFS(憑證錄入!$H$6:$H$505,憑證錄入!$E$6:$E$505,$A102,憑證錄入!$B$6:$B$505,"&gt;="&amp;設定!$B$5,憑證錄入!$B$6:$B$505,"&lt;="&amp;設定!$B$6))</f>
        <v/>
      </c>
      <c r="H102" s="38" t="str">
        <f aca="false">IF($A102="","",E102+F102-G102)</f>
        <v/>
      </c>
      <c r="I102" s="38" t="str">
        <f aca="false">IF($A102="","",MAX(H102,0))</f>
        <v/>
      </c>
      <c r="J102" s="38" t="str">
        <f aca="false">IF($A102="","",MAX(-H102,0))</f>
        <v/>
      </c>
      <c r="K102" s="38" t="str">
        <f aca="false">IF($A102="","",F102-G102)</f>
        <v/>
      </c>
    </row>
    <row r="103" customFormat="false" ht="15" hidden="false" customHeight="false" outlineLevel="0" collapsed="false">
      <c r="A103" s="37" t="str">
        <f aca="false">IF(會計科目表!A101="","",會計科目表!A101)</f>
        <v/>
      </c>
      <c r="B103" s="8" t="str">
        <f aca="false">IF($A103="","",會計科目表!B101)</f>
        <v/>
      </c>
      <c r="C103" s="37" t="str">
        <f aca="false">IF($A103="","",會計科目表!C101&amp;"")</f>
        <v/>
      </c>
      <c r="D103" s="8" t="str">
        <f aca="false">IF($A103="","",會計科目表!D101&amp;"")</f>
        <v/>
      </c>
      <c r="E103" s="38" t="str">
        <f aca="false">IF($A103="","",(會計科目表!E101-會計科目表!F101)+SUMIFS(憑證錄入!$G$6:$G$505,憑證錄入!$E$6:$E$505,$A103,憑證錄入!$B$6:$B$505,"&lt;"&amp;設定!$B$5)-SUMIFS(憑證錄入!$H$6:$H$505,憑證錄入!$E$6:$E$505,$A103,憑證錄入!$B$6:$B$505,"&lt;"&amp;設定!$B$5))</f>
        <v/>
      </c>
      <c r="F103" s="38" t="str">
        <f aca="false">IF($A103="","",SUMIFS(憑證錄入!$G$6:$G$505,憑證錄入!$E$6:$E$505,$A103,憑證錄入!$B$6:$B$505,"&gt;="&amp;設定!$B$5,憑證錄入!$B$6:$B$505,"&lt;="&amp;設定!$B$6))</f>
        <v/>
      </c>
      <c r="G103" s="38" t="str">
        <f aca="false">IF($A103="","",SUMIFS(憑證錄入!$H$6:$H$505,憑證錄入!$E$6:$E$505,$A103,憑證錄入!$B$6:$B$505,"&gt;="&amp;設定!$B$5,憑證錄入!$B$6:$B$505,"&lt;="&amp;設定!$B$6))</f>
        <v/>
      </c>
      <c r="H103" s="38" t="str">
        <f aca="false">IF($A103="","",E103+F103-G103)</f>
        <v/>
      </c>
      <c r="I103" s="38" t="str">
        <f aca="false">IF($A103="","",MAX(H103,0))</f>
        <v/>
      </c>
      <c r="J103" s="38" t="str">
        <f aca="false">IF($A103="","",MAX(-H103,0))</f>
        <v/>
      </c>
      <c r="K103" s="38" t="str">
        <f aca="false">IF($A103="","",F103-G103)</f>
        <v/>
      </c>
    </row>
    <row r="104" customFormat="false" ht="15" hidden="false" customHeight="false" outlineLevel="0" collapsed="false">
      <c r="A104" s="37" t="str">
        <f aca="false">IF(會計科目表!A102="","",會計科目表!A102)</f>
        <v/>
      </c>
      <c r="B104" s="8" t="str">
        <f aca="false">IF($A104="","",會計科目表!B102)</f>
        <v/>
      </c>
      <c r="C104" s="37" t="str">
        <f aca="false">IF($A104="","",會計科目表!C102&amp;"")</f>
        <v/>
      </c>
      <c r="D104" s="8" t="str">
        <f aca="false">IF($A104="","",會計科目表!D102&amp;"")</f>
        <v/>
      </c>
      <c r="E104" s="38" t="str">
        <f aca="false">IF($A104="","",(會計科目表!E102-會計科目表!F102)+SUMIFS(憑證錄入!$G$6:$G$505,憑證錄入!$E$6:$E$505,$A104,憑證錄入!$B$6:$B$505,"&lt;"&amp;設定!$B$5)-SUMIFS(憑證錄入!$H$6:$H$505,憑證錄入!$E$6:$E$505,$A104,憑證錄入!$B$6:$B$505,"&lt;"&amp;設定!$B$5))</f>
        <v/>
      </c>
      <c r="F104" s="38" t="str">
        <f aca="false">IF($A104="","",SUMIFS(憑證錄入!$G$6:$G$505,憑證錄入!$E$6:$E$505,$A104,憑證錄入!$B$6:$B$505,"&gt;="&amp;設定!$B$5,憑證錄入!$B$6:$B$505,"&lt;="&amp;設定!$B$6))</f>
        <v/>
      </c>
      <c r="G104" s="38" t="str">
        <f aca="false">IF($A104="","",SUMIFS(憑證錄入!$H$6:$H$505,憑證錄入!$E$6:$E$505,$A104,憑證錄入!$B$6:$B$505,"&gt;="&amp;設定!$B$5,憑證錄入!$B$6:$B$505,"&lt;="&amp;設定!$B$6))</f>
        <v/>
      </c>
      <c r="H104" s="38" t="str">
        <f aca="false">IF($A104="","",E104+F104-G104)</f>
        <v/>
      </c>
      <c r="I104" s="38" t="str">
        <f aca="false">IF($A104="","",MAX(H104,0))</f>
        <v/>
      </c>
      <c r="J104" s="38" t="str">
        <f aca="false">IF($A104="","",MAX(-H104,0))</f>
        <v/>
      </c>
      <c r="K104" s="38" t="str">
        <f aca="false">IF($A104="","",F104-G104)</f>
        <v/>
      </c>
    </row>
    <row r="105" customFormat="false" ht="15" hidden="false" customHeight="false" outlineLevel="0" collapsed="false">
      <c r="A105" s="37" t="str">
        <f aca="false">IF(會計科目表!A103="","",會計科目表!A103)</f>
        <v/>
      </c>
      <c r="B105" s="8" t="str">
        <f aca="false">IF($A105="","",會計科目表!B103)</f>
        <v/>
      </c>
      <c r="C105" s="37" t="str">
        <f aca="false">IF($A105="","",會計科目表!C103&amp;"")</f>
        <v/>
      </c>
      <c r="D105" s="8" t="str">
        <f aca="false">IF($A105="","",會計科目表!D103&amp;"")</f>
        <v/>
      </c>
      <c r="E105" s="38" t="str">
        <f aca="false">IF($A105="","",(會計科目表!E103-會計科目表!F103)+SUMIFS(憑證錄入!$G$6:$G$505,憑證錄入!$E$6:$E$505,$A105,憑證錄入!$B$6:$B$505,"&lt;"&amp;設定!$B$5)-SUMIFS(憑證錄入!$H$6:$H$505,憑證錄入!$E$6:$E$505,$A105,憑證錄入!$B$6:$B$505,"&lt;"&amp;設定!$B$5))</f>
        <v/>
      </c>
      <c r="F105" s="38" t="str">
        <f aca="false">IF($A105="","",SUMIFS(憑證錄入!$G$6:$G$505,憑證錄入!$E$6:$E$505,$A105,憑證錄入!$B$6:$B$505,"&gt;="&amp;設定!$B$5,憑證錄入!$B$6:$B$505,"&lt;="&amp;設定!$B$6))</f>
        <v/>
      </c>
      <c r="G105" s="38" t="str">
        <f aca="false">IF($A105="","",SUMIFS(憑證錄入!$H$6:$H$505,憑證錄入!$E$6:$E$505,$A105,憑證錄入!$B$6:$B$505,"&gt;="&amp;設定!$B$5,憑證錄入!$B$6:$B$505,"&lt;="&amp;設定!$B$6))</f>
        <v/>
      </c>
      <c r="H105" s="38" t="str">
        <f aca="false">IF($A105="","",E105+F105-G105)</f>
        <v/>
      </c>
      <c r="I105" s="38" t="str">
        <f aca="false">IF($A105="","",MAX(H105,0))</f>
        <v/>
      </c>
      <c r="J105" s="38" t="str">
        <f aca="false">IF($A105="","",MAX(-H105,0))</f>
        <v/>
      </c>
      <c r="K105" s="38" t="str">
        <f aca="false">IF($A105="","",F105-G105)</f>
        <v/>
      </c>
    </row>
    <row r="106" customFormat="false" ht="15" hidden="false" customHeight="false" outlineLevel="0" collapsed="false">
      <c r="A106" s="37" t="str">
        <f aca="false">IF(會計科目表!A104="","",會計科目表!A104)</f>
        <v/>
      </c>
      <c r="B106" s="8" t="str">
        <f aca="false">IF($A106="","",會計科目表!B104)</f>
        <v/>
      </c>
      <c r="C106" s="37" t="str">
        <f aca="false">IF($A106="","",會計科目表!C104&amp;"")</f>
        <v/>
      </c>
      <c r="D106" s="8" t="str">
        <f aca="false">IF($A106="","",會計科目表!D104&amp;"")</f>
        <v/>
      </c>
      <c r="E106" s="38" t="str">
        <f aca="false">IF($A106="","",(會計科目表!E104-會計科目表!F104)+SUMIFS(憑證錄入!$G$6:$G$505,憑證錄入!$E$6:$E$505,$A106,憑證錄入!$B$6:$B$505,"&lt;"&amp;設定!$B$5)-SUMIFS(憑證錄入!$H$6:$H$505,憑證錄入!$E$6:$E$505,$A106,憑證錄入!$B$6:$B$505,"&lt;"&amp;設定!$B$5))</f>
        <v/>
      </c>
      <c r="F106" s="38" t="str">
        <f aca="false">IF($A106="","",SUMIFS(憑證錄入!$G$6:$G$505,憑證錄入!$E$6:$E$505,$A106,憑證錄入!$B$6:$B$505,"&gt;="&amp;設定!$B$5,憑證錄入!$B$6:$B$505,"&lt;="&amp;設定!$B$6))</f>
        <v/>
      </c>
      <c r="G106" s="38" t="str">
        <f aca="false">IF($A106="","",SUMIFS(憑證錄入!$H$6:$H$505,憑證錄入!$E$6:$E$505,$A106,憑證錄入!$B$6:$B$505,"&gt;="&amp;設定!$B$5,憑證錄入!$B$6:$B$505,"&lt;="&amp;設定!$B$6))</f>
        <v/>
      </c>
      <c r="H106" s="38" t="str">
        <f aca="false">IF($A106="","",E106+F106-G106)</f>
        <v/>
      </c>
      <c r="I106" s="38" t="str">
        <f aca="false">IF($A106="","",MAX(H106,0))</f>
        <v/>
      </c>
      <c r="J106" s="38" t="str">
        <f aca="false">IF($A106="","",MAX(-H106,0))</f>
        <v/>
      </c>
      <c r="K106" s="38" t="str">
        <f aca="false">IF($A106="","",F106-G106)</f>
        <v/>
      </c>
    </row>
    <row r="107" customFormat="false" ht="15" hidden="false" customHeight="false" outlineLevel="0" collapsed="false">
      <c r="D107" s="48" t="s">
        <v>154</v>
      </c>
      <c r="E107" s="49" t="n">
        <f aca="false">SUM(E7:E106)</f>
        <v>0</v>
      </c>
      <c r="F107" s="49" t="n">
        <f aca="false">SUM(F7:F106)</f>
        <v>138000</v>
      </c>
      <c r="G107" s="49" t="n">
        <f aca="false">SUM(G7:G106)</f>
        <v>138000</v>
      </c>
      <c r="H107" s="49" t="n">
        <f aca="false">SUM(H7:H106)</f>
        <v>0</v>
      </c>
      <c r="I107" s="49" t="n">
        <f aca="false">SUM(I7:I106)</f>
        <v>130000</v>
      </c>
      <c r="J107" s="49" t="n">
        <f aca="false">SUM(J7:J106)</f>
        <v>130000</v>
      </c>
      <c r="K107" s="49" t="n">
        <f aca="false">SUM(K7:K106)</f>
        <v>0</v>
      </c>
    </row>
  </sheetData>
  <conditionalFormatting sqref="B3">
    <cfRule type="expression" priority="2" aboveAverage="0" equalAverage="0" bottom="0" percent="0" rank="0" text="" dxfId="1">
      <formula>LEFT(B3,1)="✔"</formula>
    </cfRule>
    <cfRule type="expression" priority="3" aboveAverage="0" equalAverage="0" bottom="0" percent="0" rank="0" text="" dxfId="3">
      <formula>LEFT(B3,1)="✘"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0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2" t="str">
        <f aca="false">設定!$B$3</f>
        <v>示範有限公司</v>
      </c>
    </row>
    <row r="2" customFormat="false" ht="16.15" hidden="false" customHeight="false" outlineLevel="0" collapsed="false">
      <c r="A2" s="51" t="s">
        <v>175</v>
      </c>
    </row>
    <row r="3" customFormat="false" ht="15" hidden="false" customHeight="false" outlineLevel="0" collapsed="false">
      <c r="A3" s="2" t="str">
        <f aca="false">"期間："&amp;TEXT(設定!$B$5,"yyyy-mm-dd")&amp;" 至 "&amp;TEXT(設定!$B$6,"yyyy-mm-dd")&amp;"　（"&amp;設定!$B$4&amp;"）"</f>
        <v>期間：2026-01-01 至 2026-12-31　（HK$）</v>
      </c>
    </row>
    <row r="4" customFormat="false" ht="30" hidden="false" customHeight="true" outlineLevel="0" collapsed="false">
      <c r="A4" s="19" t="s">
        <v>176</v>
      </c>
      <c r="B4" s="19" t="s">
        <v>177</v>
      </c>
      <c r="C4" s="19" t="s">
        <v>178</v>
      </c>
    </row>
    <row r="5" customFormat="false" ht="15" hidden="false" customHeight="false" outlineLevel="0" collapsed="false">
      <c r="A5" s="7" t="s">
        <v>55</v>
      </c>
      <c r="B5" s="38" t="n">
        <f aca="false">-SUMIF(試算表!$D$7:$D$106,"營業收入",試算表!$K$7:$K$106)</f>
        <v>30000</v>
      </c>
      <c r="C5" s="61" t="n">
        <f aca="false">IF($B$5=0,0,B5/$B$5)</f>
        <v>1</v>
      </c>
    </row>
    <row r="6" customFormat="false" ht="15" hidden="false" customHeight="false" outlineLevel="0" collapsed="false">
      <c r="A6" s="7" t="s">
        <v>179</v>
      </c>
      <c r="B6" s="38" t="n">
        <f aca="false">-SUMIF(試算表!$D$7:$D$106,"銷售成本",試算表!$K$7:$K$106)</f>
        <v>-0</v>
      </c>
      <c r="C6" s="61" t="n">
        <f aca="false">IF($B$5=0,0,B6/$B$5)</f>
        <v>-0</v>
      </c>
    </row>
    <row r="7" customFormat="false" ht="15" hidden="false" customHeight="false" outlineLevel="0" collapsed="false">
      <c r="A7" s="13" t="s">
        <v>180</v>
      </c>
      <c r="B7" s="49" t="n">
        <f aca="false">B5+B6</f>
        <v>30000</v>
      </c>
      <c r="C7" s="62" t="n">
        <f aca="false">IF($B$5=0,0,B7/$B$5)</f>
        <v>1</v>
      </c>
    </row>
    <row r="8" customFormat="false" ht="15" hidden="false" customHeight="false" outlineLevel="0" collapsed="false">
      <c r="A8" s="7" t="s">
        <v>181</v>
      </c>
      <c r="B8" s="38" t="n">
        <f aca="false">-SUMIF(試算表!$D$7:$D$106,"其他收入",試算表!$K$7:$K$106)</f>
        <v>-0</v>
      </c>
      <c r="C8" s="61" t="n">
        <f aca="false">IF($B$5=0,0,B8/$B$5)</f>
        <v>-0</v>
      </c>
    </row>
    <row r="9" customFormat="false" ht="15" hidden="false" customHeight="false" outlineLevel="0" collapsed="false">
      <c r="A9" s="7" t="s">
        <v>182</v>
      </c>
      <c r="B9" s="38" t="n">
        <f aca="false">-SUMIF(試算表!$D$7:$D$106,"銷售及分銷費用",試算表!$K$7:$K$106)</f>
        <v>-0</v>
      </c>
      <c r="C9" s="61" t="n">
        <f aca="false">IF($B$5=0,0,B9/$B$5)</f>
        <v>-0</v>
      </c>
    </row>
    <row r="10" customFormat="false" ht="15" hidden="false" customHeight="false" outlineLevel="0" collapsed="false">
      <c r="A10" s="7" t="s">
        <v>183</v>
      </c>
      <c r="B10" s="38" t="n">
        <f aca="false">-SUMIF(試算表!$D$7:$D$106,"行政費用",試算表!$K$7:$K$106)</f>
        <v>-8000</v>
      </c>
      <c r="C10" s="61" t="n">
        <f aca="false">IF($B$5=0,0,B10/$B$5)</f>
        <v>-0.266666666666667</v>
      </c>
    </row>
    <row r="11" customFormat="false" ht="15" hidden="false" customHeight="false" outlineLevel="0" collapsed="false">
      <c r="A11" s="7" t="s">
        <v>184</v>
      </c>
      <c r="B11" s="38" t="n">
        <f aca="false">-SUMIF(試算表!$D$7:$D$106,"財務費用",試算表!$K$7:$K$106)</f>
        <v>-0</v>
      </c>
      <c r="C11" s="61" t="n">
        <f aca="false">IF($B$5=0,0,B11/$B$5)</f>
        <v>-0</v>
      </c>
    </row>
    <row r="12" customFormat="false" ht="15" hidden="false" customHeight="false" outlineLevel="0" collapsed="false">
      <c r="A12" s="13" t="s">
        <v>185</v>
      </c>
      <c r="B12" s="49" t="n">
        <f aca="false">B7+B8+B9+B10+B11</f>
        <v>22000</v>
      </c>
      <c r="C12" s="62" t="n">
        <f aca="false">IF($B$5=0,0,B12/$B$5)</f>
        <v>0.733333333333333</v>
      </c>
    </row>
    <row r="13" customFormat="false" ht="15" hidden="false" customHeight="false" outlineLevel="0" collapsed="false">
      <c r="A13" s="7" t="s">
        <v>186</v>
      </c>
      <c r="B13" s="38" t="n">
        <f aca="false">-SUMIF(試算表!$D$7:$D$106,"稅項",試算表!$K$7:$K$106)</f>
        <v>-0</v>
      </c>
      <c r="C13" s="61" t="n">
        <f aca="false">IF($B$5=0,0,B13/$B$5)</f>
        <v>-0</v>
      </c>
    </row>
    <row r="14" customFormat="false" ht="15" hidden="false" customHeight="false" outlineLevel="0" collapsed="false">
      <c r="A14" s="13" t="s">
        <v>187</v>
      </c>
      <c r="B14" s="49" t="n">
        <f aca="false">B12+B13</f>
        <v>22000</v>
      </c>
      <c r="C14" s="62" t="n">
        <f aca="false">IF($B$5=0,0,B14/$B$5)</f>
        <v>0.733333333333333</v>
      </c>
    </row>
    <row r="16" customFormat="false" ht="15" hidden="false" customHeight="false" outlineLevel="0" collapsed="false">
      <c r="A16" s="26" t="s">
        <v>188</v>
      </c>
      <c r="B16" s="26" t="str">
        <f aca="false">IF(ROUND(-SUMIF(試算表!$C$7:$C$106,"收入",試算表!$K$7:$K$106)-SUMIF(試算表!$C$7:$C$106,"費用",試算表!$K$7:$K$106)-B14,2)=0,"✔ 與試算表一致","✘ 有科目未歸入報表分類")</f>
        <v>✔ 與試算表一致</v>
      </c>
    </row>
    <row r="17" customFormat="false" ht="15" hidden="false" customHeight="false" outlineLevel="0" collapsed="false">
      <c r="A17" s="2" t="s">
        <v>189</v>
      </c>
    </row>
  </sheetData>
  <conditionalFormatting sqref="B16">
    <cfRule type="expression" priority="2" aboveAverage="0" equalAverage="0" bottom="0" percent="0" rank="0" text="" dxfId="1">
      <formula>LEFT(B16,1)="✔"</formula>
    </cfRule>
    <cfRule type="expression" priority="3" aboveAverage="0" equalAverage="0" bottom="0" percent="0" rank="0" text="" dxfId="3">
      <formula>LEFT(B16,1)="✘"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B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0"/>
  </cols>
  <sheetData>
    <row r="1" customFormat="false" ht="17.35" hidden="false" customHeight="false" outlineLevel="0" collapsed="false">
      <c r="A1" s="12" t="str">
        <f aca="false">設定!$B$3</f>
        <v>示範有限公司</v>
      </c>
    </row>
    <row r="2" customFormat="false" ht="16.15" hidden="false" customHeight="false" outlineLevel="0" collapsed="false">
      <c r="A2" s="51" t="s">
        <v>190</v>
      </c>
    </row>
    <row r="3" customFormat="false" ht="15" hidden="false" customHeight="false" outlineLevel="0" collapsed="false">
      <c r="A3" s="2" t="str">
        <f aca="false">"截至："&amp;TEXT(設定!$B$6,"yyyy-mm-dd")&amp;"　（"&amp;設定!$B$4&amp;"）"</f>
        <v>截至：2026-12-31　（HK$）</v>
      </c>
    </row>
    <row r="4" customFormat="false" ht="30" hidden="false" customHeight="true" outlineLevel="0" collapsed="false">
      <c r="A4" s="19" t="s">
        <v>176</v>
      </c>
      <c r="B4" s="19" t="s">
        <v>191</v>
      </c>
    </row>
    <row r="5" customFormat="false" ht="15" hidden="false" customHeight="false" outlineLevel="0" collapsed="false">
      <c r="A5" s="63" t="s">
        <v>39</v>
      </c>
      <c r="B5" s="7"/>
    </row>
    <row r="6" customFormat="false" ht="15" hidden="false" customHeight="false" outlineLevel="0" collapsed="false">
      <c r="A6" s="7" t="s">
        <v>192</v>
      </c>
      <c r="B6" s="38" t="n">
        <f aca="false">SUMIF(試算表!$D$7:$D$106,"流動資產",試算表!$H$7:$H$106)</f>
        <v>122000</v>
      </c>
    </row>
    <row r="7" customFormat="false" ht="15" hidden="false" customHeight="false" outlineLevel="0" collapsed="false">
      <c r="A7" s="7" t="s">
        <v>193</v>
      </c>
      <c r="B7" s="38" t="n">
        <f aca="false">SUMIF(試算表!$D$7:$D$106,"非流動資產",試算表!$H$7:$H$106)</f>
        <v>0</v>
      </c>
    </row>
    <row r="8" customFormat="false" ht="15" hidden="false" customHeight="false" outlineLevel="0" collapsed="false">
      <c r="A8" s="13" t="s">
        <v>194</v>
      </c>
      <c r="B8" s="49" t="n">
        <f aca="false">B6+B7</f>
        <v>122000</v>
      </c>
    </row>
    <row r="10" customFormat="false" ht="15" hidden="false" customHeight="false" outlineLevel="0" collapsed="false">
      <c r="A10" s="63" t="s">
        <v>43</v>
      </c>
      <c r="B10" s="7"/>
    </row>
    <row r="11" customFormat="false" ht="15" hidden="false" customHeight="false" outlineLevel="0" collapsed="false">
      <c r="A11" s="7" t="s">
        <v>195</v>
      </c>
      <c r="B11" s="38" t="n">
        <f aca="false">-SUMIF(試算表!$D$7:$D$106,"流動負債",試算表!$H$7:$H$106)</f>
        <v>-0</v>
      </c>
    </row>
    <row r="12" customFormat="false" ht="15" hidden="false" customHeight="false" outlineLevel="0" collapsed="false">
      <c r="A12" s="7" t="s">
        <v>196</v>
      </c>
      <c r="B12" s="38" t="n">
        <f aca="false">-SUMIF(試算表!$D$7:$D$106,"非流動負債",試算表!$H$7:$H$106)</f>
        <v>-0</v>
      </c>
    </row>
    <row r="13" customFormat="false" ht="15" hidden="false" customHeight="false" outlineLevel="0" collapsed="false">
      <c r="A13" s="13" t="s">
        <v>197</v>
      </c>
      <c r="B13" s="49" t="n">
        <f aca="false">B11+B12</f>
        <v>-0</v>
      </c>
    </row>
    <row r="15" customFormat="false" ht="15" hidden="false" customHeight="false" outlineLevel="0" collapsed="false">
      <c r="A15" s="63" t="s">
        <v>47</v>
      </c>
      <c r="B15" s="7"/>
    </row>
    <row r="16" customFormat="false" ht="15" hidden="false" customHeight="false" outlineLevel="0" collapsed="false">
      <c r="A16" s="7" t="s">
        <v>198</v>
      </c>
      <c r="B16" s="38" t="n">
        <f aca="false">-SUMIF(試算表!$D$7:$D$106,"權益",試算表!$H$7:$H$106)</f>
        <v>100000</v>
      </c>
    </row>
    <row r="17" customFormat="false" ht="15" hidden="false" customHeight="false" outlineLevel="0" collapsed="false">
      <c r="A17" s="7" t="s">
        <v>199</v>
      </c>
      <c r="B17" s="38" t="n">
        <f aca="false">-(SUMIF(試算表!$C$7:$C$106,"收入",試算表!$H$7:$H$106)+SUMIF(試算表!$C$7:$C$106,"費用",試算表!$H$7:$H$106))</f>
        <v>22000</v>
      </c>
    </row>
    <row r="18" customFormat="false" ht="15" hidden="false" customHeight="false" outlineLevel="0" collapsed="false">
      <c r="A18" s="13" t="s">
        <v>200</v>
      </c>
      <c r="B18" s="49" t="n">
        <f aca="false">B16+B17</f>
        <v>122000</v>
      </c>
    </row>
    <row r="19" customFormat="false" ht="15" hidden="false" customHeight="false" outlineLevel="0" collapsed="false">
      <c r="A19" s="13" t="s">
        <v>201</v>
      </c>
      <c r="B19" s="49" t="n">
        <f aca="false">B13+B18</f>
        <v>122000</v>
      </c>
    </row>
    <row r="21" customFormat="false" ht="15" hidden="false" customHeight="false" outlineLevel="0" collapsed="false">
      <c r="A21" s="26" t="s">
        <v>202</v>
      </c>
      <c r="B21" s="26" t="str">
        <f aca="false">IF(ROUND(B8-B19,2)=0,"✔ 資產 = 負債 + 權益","✘ 不平衡，請檢查科目分類及憑證")</f>
        <v>✔ 資產 = 負債 + 權益</v>
      </c>
    </row>
    <row r="23" customFormat="false" ht="15" hidden="false" customHeight="false" outlineLevel="0" collapsed="false">
      <c r="A23" s="26" t="s">
        <v>203</v>
      </c>
      <c r="B23" s="64" t="n">
        <f aca="false">IF(B11=0,0,B6/B11)</f>
        <v>0</v>
      </c>
    </row>
  </sheetData>
  <conditionalFormatting sqref="B21">
    <cfRule type="expression" priority="2" aboveAverage="0" equalAverage="0" bottom="0" percent="0" rank="0" text="" dxfId="1">
      <formula>LEFT(B21,1)="✔"</formula>
    </cfRule>
    <cfRule type="expression" priority="3" aboveAverage="0" equalAverage="0" bottom="0" percent="0" rank="0" text="" dxfId="3">
      <formula>LEFT(B21,1)="✘"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2026-09-20T17:08:44Z</dcterms:created>
  <dc:creator>openpyxl</dc:creator>
  <dc:description/>
  <dc:language>en-US</dc:language>
  <cp:lastModifiedBy/>
  <dcterms:modified xsi:type="dcterms:W3CDTF">2026-09-20T17:08:45Z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